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s Rosser\Dropbox\Network Files\Medical Aids\Momentum\2023\"/>
    </mc:Choice>
  </mc:AlternateContent>
  <xr:revisionPtr revIDLastSave="0" documentId="8_{3C4A91C0-56EB-4E0B-85F7-6E71FD0CE9F2}" xr6:coauthVersionLast="47" xr6:coauthVersionMax="47" xr10:uidLastSave="{00000000-0000-0000-0000-000000000000}"/>
  <workbookProtection workbookAlgorithmName="SHA-512" workbookHashValue="7Xxret3lL6nMZTVIyw7/NkgzMyrZsqCXGQX7Wum7gZmWM2fd4mfI2InFiHADrBUW2XRG1AHG+y3/tzQqQzxWCQ==" workbookSaltValue="Iq3On7cHCQ539pR4Zekovw==" workbookSpinCount="100000" lockStructure="1"/>
  <bookViews>
    <workbookView xWindow="-120" yWindow="-120" windowWidth="20730" windowHeight="11760" xr2:uid="{00000000-000D-0000-FFFF-FFFF00000000}"/>
  </bookViews>
  <sheets>
    <sheet name="Results" sheetId="2" r:id="rId1"/>
    <sheet name="2023a Data" sheetId="1" state="hidden" r:id="rId2"/>
    <sheet name="2023b Data" sheetId="4" state="hidden" r:id="rId3"/>
    <sheet name="Multiply" sheetId="3" state="hidden" r:id="rId4"/>
  </sheets>
  <externalReferences>
    <externalReference r:id="rId5"/>
  </externalReferences>
  <definedNames>
    <definedName name="_xlnm._FilterDatabase" localSheetId="1" hidden="1">'2023a Data'!#REF!</definedName>
    <definedName name="_xlnm._FilterDatabase" localSheetId="2" hidden="1">'2023b Data'!#REF!</definedName>
    <definedName name="Adults">Results!$C$7</definedName>
    <definedName name="Children">Results!$C$8</definedName>
    <definedName name="Custom" localSheetId="2">'2023b Data'!$C$19:$C$24</definedName>
    <definedName name="Custom">'2023a Data'!$C$19:$C$24</definedName>
    <definedName name="Extender" localSheetId="2">'2023b Data'!$C$31:$C$36</definedName>
    <definedName name="Extender">'2023a Data'!$C$31:$C$36</definedName>
    <definedName name="_xlnm.Extract" localSheetId="1">'2023a Data'!$B$2:$P$2</definedName>
    <definedName name="_xlnm.Extract" localSheetId="2">'2023b Data'!$B$2:$P$2</definedName>
    <definedName name="Incentive" localSheetId="2">'2023b Data'!$C$25:$C$30</definedName>
    <definedName name="Incentive">'2023a Data'!$C$25:$C$30</definedName>
    <definedName name="Ingwe" localSheetId="2">'2023b Data'!$C$3:$C$17</definedName>
    <definedName name="Ingwe">'2023a Data'!$C$3:$C$17</definedName>
    <definedName name="tblGroups_NY">'[1]Projection Groups NY'!$A$3:$O$52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D11" i="3"/>
  <c r="G11" i="3" s="1"/>
  <c r="T37" i="4" l="1"/>
  <c r="C37" i="4"/>
  <c r="J37" i="4" s="1"/>
  <c r="B37" i="4"/>
  <c r="T36" i="4"/>
  <c r="C36" i="4"/>
  <c r="F36" i="4" s="1"/>
  <c r="B36" i="4"/>
  <c r="T35" i="4"/>
  <c r="C35" i="4"/>
  <c r="E35" i="4" s="1"/>
  <c r="B35" i="4"/>
  <c r="T34" i="4"/>
  <c r="C34" i="4"/>
  <c r="J34" i="4" s="1"/>
  <c r="B34" i="4"/>
  <c r="T33" i="4"/>
  <c r="C33" i="4"/>
  <c r="B33" i="4"/>
  <c r="T32" i="4"/>
  <c r="C32" i="4"/>
  <c r="J32" i="4" s="1"/>
  <c r="B32" i="4"/>
  <c r="T31" i="4"/>
  <c r="C31" i="4"/>
  <c r="F31" i="4" s="1"/>
  <c r="B31" i="4"/>
  <c r="T30" i="4"/>
  <c r="C30" i="4"/>
  <c r="D30" i="4" s="1"/>
  <c r="B30" i="4"/>
  <c r="T29" i="4"/>
  <c r="C29" i="4"/>
  <c r="J29" i="4" s="1"/>
  <c r="B29" i="4"/>
  <c r="T28" i="4"/>
  <c r="C28" i="4"/>
  <c r="J28" i="4" s="1"/>
  <c r="B28" i="4"/>
  <c r="T27" i="4"/>
  <c r="C27" i="4"/>
  <c r="E27" i="4" s="1"/>
  <c r="B27" i="4"/>
  <c r="T26" i="4"/>
  <c r="C26" i="4"/>
  <c r="E26" i="4" s="1"/>
  <c r="B26" i="4"/>
  <c r="T25" i="4"/>
  <c r="C25" i="4"/>
  <c r="J25" i="4" s="1"/>
  <c r="B25" i="4"/>
  <c r="T24" i="4"/>
  <c r="C24" i="4"/>
  <c r="B24" i="4"/>
  <c r="T23" i="4"/>
  <c r="C23" i="4"/>
  <c r="E23" i="4" s="1"/>
  <c r="B23" i="4"/>
  <c r="T22" i="4"/>
  <c r="C22" i="4"/>
  <c r="D22" i="4" s="1"/>
  <c r="B22" i="4"/>
  <c r="T21" i="4"/>
  <c r="C21" i="4"/>
  <c r="J21" i="4" s="1"/>
  <c r="B21" i="4"/>
  <c r="T20" i="4"/>
  <c r="C20" i="4"/>
  <c r="J20" i="4" s="1"/>
  <c r="B20" i="4"/>
  <c r="T19" i="4"/>
  <c r="C19" i="4"/>
  <c r="J19" i="4" s="1"/>
  <c r="B19" i="4"/>
  <c r="T18" i="4"/>
  <c r="C18" i="4"/>
  <c r="J18" i="4" s="1"/>
  <c r="B18" i="4"/>
  <c r="T17" i="4"/>
  <c r="J17" i="4"/>
  <c r="I17" i="4"/>
  <c r="H17" i="4"/>
  <c r="F17" i="4"/>
  <c r="E17" i="4"/>
  <c r="D17" i="4"/>
  <c r="B17" i="4"/>
  <c r="T16" i="4"/>
  <c r="J16" i="4"/>
  <c r="I16" i="4"/>
  <c r="H16" i="4"/>
  <c r="F16" i="4"/>
  <c r="E16" i="4"/>
  <c r="D16" i="4"/>
  <c r="B16" i="4"/>
  <c r="T15" i="4"/>
  <c r="J15" i="4"/>
  <c r="I15" i="4"/>
  <c r="H15" i="4"/>
  <c r="F15" i="4"/>
  <c r="E15" i="4"/>
  <c r="D15" i="4"/>
  <c r="B15" i="4"/>
  <c r="T14" i="4"/>
  <c r="J14" i="4"/>
  <c r="I14" i="4"/>
  <c r="H14" i="4"/>
  <c r="F14" i="4"/>
  <c r="E14" i="4"/>
  <c r="D14" i="4"/>
  <c r="B14" i="4"/>
  <c r="T13" i="4"/>
  <c r="J13" i="4"/>
  <c r="I13" i="4"/>
  <c r="H13" i="4"/>
  <c r="F13" i="4"/>
  <c r="E13" i="4"/>
  <c r="D13" i="4"/>
  <c r="B13" i="4"/>
  <c r="T12" i="4"/>
  <c r="J12" i="4"/>
  <c r="I12" i="4"/>
  <c r="H12" i="4"/>
  <c r="F12" i="4"/>
  <c r="E12" i="4"/>
  <c r="D12" i="4"/>
  <c r="B12" i="4"/>
  <c r="T11" i="4"/>
  <c r="J11" i="4"/>
  <c r="I11" i="4"/>
  <c r="H11" i="4"/>
  <c r="F11" i="4"/>
  <c r="E11" i="4"/>
  <c r="D11" i="4"/>
  <c r="B11" i="4"/>
  <c r="T10" i="4"/>
  <c r="J10" i="4"/>
  <c r="I10" i="4"/>
  <c r="H10" i="4"/>
  <c r="F10" i="4"/>
  <c r="E10" i="4"/>
  <c r="D10" i="4"/>
  <c r="B10" i="4"/>
  <c r="T9" i="4"/>
  <c r="J9" i="4"/>
  <c r="I9" i="4"/>
  <c r="H9" i="4"/>
  <c r="F9" i="4"/>
  <c r="E9" i="4"/>
  <c r="D9" i="4"/>
  <c r="B9" i="4"/>
  <c r="T8" i="4"/>
  <c r="J8" i="4"/>
  <c r="I8" i="4"/>
  <c r="H8" i="4"/>
  <c r="F8" i="4"/>
  <c r="E8" i="4"/>
  <c r="D8" i="4"/>
  <c r="B8" i="4"/>
  <c r="T7" i="4"/>
  <c r="J7" i="4"/>
  <c r="I7" i="4"/>
  <c r="H7" i="4"/>
  <c r="F7" i="4"/>
  <c r="E7" i="4"/>
  <c r="D7" i="4"/>
  <c r="B7" i="4"/>
  <c r="T6" i="4"/>
  <c r="J6" i="4"/>
  <c r="I6" i="4"/>
  <c r="H6" i="4"/>
  <c r="F6" i="4"/>
  <c r="E6" i="4"/>
  <c r="D6" i="4"/>
  <c r="B6" i="4"/>
  <c r="T5" i="4"/>
  <c r="J5" i="4"/>
  <c r="I5" i="4"/>
  <c r="H5" i="4"/>
  <c r="F5" i="4"/>
  <c r="E5" i="4"/>
  <c r="D5" i="4"/>
  <c r="B5" i="4"/>
  <c r="T4" i="4"/>
  <c r="J4" i="4"/>
  <c r="I4" i="4"/>
  <c r="H4" i="4"/>
  <c r="F4" i="4"/>
  <c r="E4" i="4"/>
  <c r="D4" i="4"/>
  <c r="B4" i="4"/>
  <c r="T3" i="4"/>
  <c r="J3" i="4"/>
  <c r="I3" i="4"/>
  <c r="H3" i="4"/>
  <c r="F3" i="4"/>
  <c r="E3" i="4"/>
  <c r="D3" i="4"/>
  <c r="B3" i="4"/>
  <c r="C15" i="3"/>
  <c r="D12" i="3"/>
  <c r="G12" i="3" s="1"/>
  <c r="E12" i="3"/>
  <c r="E13" i="3"/>
  <c r="D13" i="3"/>
  <c r="M11" i="4" l="1"/>
  <c r="K10" i="4"/>
  <c r="G11" i="4"/>
  <c r="D29" i="4"/>
  <c r="I28" i="4"/>
  <c r="H29" i="4"/>
  <c r="E29" i="4"/>
  <c r="M12" i="4"/>
  <c r="F18" i="4"/>
  <c r="N18" i="4" s="1"/>
  <c r="I29" i="4"/>
  <c r="E30" i="4"/>
  <c r="I31" i="4"/>
  <c r="H37" i="4"/>
  <c r="L15" i="4"/>
  <c r="N17" i="4"/>
  <c r="H31" i="4"/>
  <c r="L12" i="4"/>
  <c r="L13" i="4"/>
  <c r="G15" i="4"/>
  <c r="D18" i="4"/>
  <c r="F29" i="4"/>
  <c r="N29" i="4" s="1"/>
  <c r="D35" i="4"/>
  <c r="E37" i="4"/>
  <c r="M16" i="4"/>
  <c r="M3" i="4"/>
  <c r="N11" i="4"/>
  <c r="J31" i="4"/>
  <c r="K3" i="4"/>
  <c r="G14" i="4"/>
  <c r="G3" i="4"/>
  <c r="L8" i="4"/>
  <c r="I21" i="4"/>
  <c r="N3" i="4"/>
  <c r="K5" i="4"/>
  <c r="L6" i="4"/>
  <c r="N8" i="4"/>
  <c r="L16" i="4"/>
  <c r="E18" i="4"/>
  <c r="D26" i="4"/>
  <c r="F37" i="4"/>
  <c r="N37" i="4" s="1"/>
  <c r="K13" i="4"/>
  <c r="H18" i="4"/>
  <c r="D21" i="4"/>
  <c r="H26" i="4"/>
  <c r="E32" i="4"/>
  <c r="E34" i="4"/>
  <c r="M4" i="4"/>
  <c r="K8" i="4"/>
  <c r="M14" i="4"/>
  <c r="I18" i="4"/>
  <c r="F19" i="4"/>
  <c r="N19" i="4" s="1"/>
  <c r="E21" i="4"/>
  <c r="F23" i="4"/>
  <c r="I26" i="4"/>
  <c r="M26" i="4" s="1"/>
  <c r="H32" i="4"/>
  <c r="I36" i="4"/>
  <c r="M7" i="4"/>
  <c r="G10" i="4"/>
  <c r="F21" i="4"/>
  <c r="N21" i="4" s="1"/>
  <c r="I23" i="4"/>
  <c r="M23" i="4" s="1"/>
  <c r="F26" i="4"/>
  <c r="L4" i="4"/>
  <c r="G5" i="4"/>
  <c r="H21" i="4"/>
  <c r="J23" i="4"/>
  <c r="M8" i="4"/>
  <c r="K15" i="4"/>
  <c r="F32" i="4"/>
  <c r="N32" i="4" s="1"/>
  <c r="D34" i="4"/>
  <c r="H36" i="4"/>
  <c r="M6" i="4"/>
  <c r="G9" i="4"/>
  <c r="L14" i="4"/>
  <c r="N16" i="4"/>
  <c r="J26" i="4"/>
  <c r="D27" i="4"/>
  <c r="F34" i="4"/>
  <c r="J36" i="4"/>
  <c r="I37" i="4"/>
  <c r="N4" i="4"/>
  <c r="L5" i="4"/>
  <c r="G6" i="4"/>
  <c r="N10" i="4"/>
  <c r="N12" i="4"/>
  <c r="G17" i="4"/>
  <c r="H34" i="4"/>
  <c r="L7" i="4"/>
  <c r="N9" i="4"/>
  <c r="K11" i="4"/>
  <c r="K12" i="4"/>
  <c r="I34" i="4"/>
  <c r="K9" i="4"/>
  <c r="G13" i="4"/>
  <c r="K14" i="4"/>
  <c r="K16" i="4"/>
  <c r="K4" i="4"/>
  <c r="G4" i="4"/>
  <c r="G7" i="4"/>
  <c r="G12" i="4"/>
  <c r="M13" i="4"/>
  <c r="M15" i="4"/>
  <c r="L17" i="4"/>
  <c r="H23" i="4"/>
  <c r="D32" i="4"/>
  <c r="D37" i="4"/>
  <c r="K7" i="4"/>
  <c r="N6" i="4"/>
  <c r="N7" i="4"/>
  <c r="M9" i="4"/>
  <c r="N14" i="4"/>
  <c r="N15" i="4"/>
  <c r="M17" i="4"/>
  <c r="J27" i="4"/>
  <c r="I27" i="4"/>
  <c r="M27" i="4" s="1"/>
  <c r="H27" i="4"/>
  <c r="I30" i="4"/>
  <c r="H30" i="4"/>
  <c r="L30" i="4" s="1"/>
  <c r="F30" i="4"/>
  <c r="J35" i="4"/>
  <c r="I35" i="4"/>
  <c r="F35" i="4"/>
  <c r="H35" i="4"/>
  <c r="L11" i="4"/>
  <c r="H33" i="4"/>
  <c r="D33" i="4"/>
  <c r="F33" i="4"/>
  <c r="E33" i="4"/>
  <c r="H22" i="4"/>
  <c r="F22" i="4"/>
  <c r="E22" i="4"/>
  <c r="F27" i="4"/>
  <c r="J30" i="4"/>
  <c r="I33" i="4"/>
  <c r="L3" i="4"/>
  <c r="F20" i="4"/>
  <c r="N20" i="4" s="1"/>
  <c r="D20" i="4"/>
  <c r="E20" i="4"/>
  <c r="I22" i="4"/>
  <c r="J24" i="4"/>
  <c r="H24" i="4"/>
  <c r="I24" i="4"/>
  <c r="E25" i="4"/>
  <c r="F25" i="4"/>
  <c r="N25" i="4" s="1"/>
  <c r="J33" i="4"/>
  <c r="M5" i="4"/>
  <c r="K6" i="4"/>
  <c r="L10" i="4"/>
  <c r="N13" i="4"/>
  <c r="K17" i="4"/>
  <c r="I19" i="4"/>
  <c r="H19" i="4"/>
  <c r="J22" i="4"/>
  <c r="D24" i="4"/>
  <c r="D25" i="4"/>
  <c r="N5" i="4"/>
  <c r="L9" i="4"/>
  <c r="M10" i="4"/>
  <c r="D19" i="4"/>
  <c r="H20" i="4"/>
  <c r="E24" i="4"/>
  <c r="H25" i="4"/>
  <c r="F28" i="4"/>
  <c r="N28" i="4" s="1"/>
  <c r="E28" i="4"/>
  <c r="D28" i="4"/>
  <c r="G8" i="4"/>
  <c r="G16" i="4"/>
  <c r="E19" i="4"/>
  <c r="I20" i="4"/>
  <c r="F24" i="4"/>
  <c r="I25" i="4"/>
  <c r="H28" i="4"/>
  <c r="D23" i="4"/>
  <c r="D31" i="4"/>
  <c r="I32" i="4"/>
  <c r="E36" i="4"/>
  <c r="D36" i="4"/>
  <c r="E31" i="4"/>
  <c r="F13" i="3"/>
  <c r="G13" i="3" s="1"/>
  <c r="D15" i="3" s="1"/>
  <c r="D17" i="2" l="1"/>
  <c r="D16" i="2"/>
  <c r="G30" i="4"/>
  <c r="O11" i="4"/>
  <c r="K28" i="4"/>
  <c r="M30" i="4"/>
  <c r="N24" i="4"/>
  <c r="M31" i="4"/>
  <c r="O13" i="4"/>
  <c r="O10" i="4"/>
  <c r="K37" i="4"/>
  <c r="N17" i="2" s="1"/>
  <c r="M28" i="4"/>
  <c r="L37" i="4"/>
  <c r="K29" i="4"/>
  <c r="K18" i="4"/>
  <c r="F17" i="2" s="1"/>
  <c r="L29" i="4"/>
  <c r="G27" i="4"/>
  <c r="O14" i="4"/>
  <c r="N23" i="4"/>
  <c r="G18" i="4"/>
  <c r="F16" i="2" s="1"/>
  <c r="L26" i="4"/>
  <c r="K21" i="4"/>
  <c r="G21" i="4"/>
  <c r="O3" i="4"/>
  <c r="O15" i="4"/>
  <c r="M29" i="4"/>
  <c r="G26" i="4"/>
  <c r="L18" i="4"/>
  <c r="L21" i="4"/>
  <c r="G29" i="4"/>
  <c r="M36" i="4"/>
  <c r="N36" i="4"/>
  <c r="O17" i="4"/>
  <c r="G32" i="4"/>
  <c r="M19" i="4"/>
  <c r="L27" i="4"/>
  <c r="N26" i="4"/>
  <c r="K36" i="4"/>
  <c r="O5" i="4"/>
  <c r="O8" i="4"/>
  <c r="N31" i="4"/>
  <c r="M37" i="4"/>
  <c r="K31" i="4"/>
  <c r="K23" i="4"/>
  <c r="L32" i="4"/>
  <c r="M34" i="4"/>
  <c r="O16" i="4"/>
  <c r="M21" i="4"/>
  <c r="N35" i="4"/>
  <c r="O9" i="4"/>
  <c r="M18" i="4"/>
  <c r="M24" i="4"/>
  <c r="K34" i="4"/>
  <c r="M25" i="4"/>
  <c r="K22" i="4"/>
  <c r="O7" i="4"/>
  <c r="L34" i="4"/>
  <c r="O12" i="4"/>
  <c r="K24" i="4"/>
  <c r="H17" i="2" s="1"/>
  <c r="O4" i="4"/>
  <c r="K26" i="4"/>
  <c r="G34" i="4"/>
  <c r="N34" i="4"/>
  <c r="K25" i="4"/>
  <c r="O6" i="4"/>
  <c r="G37" i="4"/>
  <c r="N16" i="2" s="1"/>
  <c r="G28" i="4"/>
  <c r="L28" i="4"/>
  <c r="N22" i="4"/>
  <c r="K35" i="4"/>
  <c r="L23" i="4"/>
  <c r="G23" i="4"/>
  <c r="M32" i="4"/>
  <c r="M35" i="4"/>
  <c r="L31" i="4"/>
  <c r="G31" i="4"/>
  <c r="M33" i="4"/>
  <c r="L35" i="4"/>
  <c r="G25" i="4"/>
  <c r="L25" i="4"/>
  <c r="N33" i="4"/>
  <c r="N30" i="4"/>
  <c r="G35" i="4"/>
  <c r="L24" i="4"/>
  <c r="G24" i="4"/>
  <c r="H16" i="2" s="1"/>
  <c r="G33" i="4"/>
  <c r="L33" i="4"/>
  <c r="K30" i="4"/>
  <c r="K20" i="4"/>
  <c r="M20" i="4"/>
  <c r="N27" i="4"/>
  <c r="K33" i="4"/>
  <c r="L22" i="4"/>
  <c r="G36" i="4"/>
  <c r="L36" i="4"/>
  <c r="G19" i="4"/>
  <c r="L19" i="4"/>
  <c r="K19" i="4"/>
  <c r="K32" i="4"/>
  <c r="L20" i="4"/>
  <c r="G20" i="4"/>
  <c r="M22" i="4"/>
  <c r="K27" i="4"/>
  <c r="G22" i="4"/>
  <c r="I26" i="2" l="1"/>
  <c r="M26" i="2"/>
  <c r="E26" i="2"/>
  <c r="G26" i="2"/>
  <c r="C26" i="2"/>
  <c r="K26" i="2"/>
  <c r="L16" i="2"/>
  <c r="L17" i="2"/>
  <c r="J17" i="2"/>
  <c r="J16" i="2"/>
  <c r="D18" i="2"/>
  <c r="O28" i="4"/>
  <c r="O29" i="4"/>
  <c r="O30" i="4"/>
  <c r="O37" i="4"/>
  <c r="N18" i="2" s="1"/>
  <c r="O27" i="4"/>
  <c r="O18" i="4"/>
  <c r="F18" i="2" s="1"/>
  <c r="O21" i="4"/>
  <c r="O36" i="4"/>
  <c r="O26" i="4"/>
  <c r="O31" i="4"/>
  <c r="O24" i="4"/>
  <c r="H18" i="2" s="1"/>
  <c r="O23" i="4"/>
  <c r="O32" i="4"/>
  <c r="O33" i="4"/>
  <c r="O22" i="4"/>
  <c r="O25" i="4"/>
  <c r="O19" i="4"/>
  <c r="O34" i="4"/>
  <c r="O20" i="4"/>
  <c r="O35" i="4"/>
  <c r="L18" i="2" l="1"/>
  <c r="J18" i="2"/>
  <c r="C18" i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" i="1"/>
  <c r="C22" i="1"/>
  <c r="D3" i="1"/>
  <c r="T24" i="1" l="1"/>
  <c r="T25" i="1"/>
  <c r="T26" i="1"/>
  <c r="C24" i="1"/>
  <c r="F24" i="1" s="1"/>
  <c r="C25" i="1"/>
  <c r="E25" i="1" s="1"/>
  <c r="C26" i="1"/>
  <c r="E26" i="1" s="1"/>
  <c r="I26" i="1" l="1"/>
  <c r="D26" i="1"/>
  <c r="H26" i="1"/>
  <c r="F26" i="1"/>
  <c r="J26" i="1"/>
  <c r="I25" i="1"/>
  <c r="D25" i="1"/>
  <c r="H25" i="1"/>
  <c r="F25" i="1"/>
  <c r="J25" i="1"/>
  <c r="J24" i="1"/>
  <c r="E24" i="1"/>
  <c r="I24" i="1"/>
  <c r="D24" i="1"/>
  <c r="H24" i="1"/>
  <c r="N24" i="1" l="1"/>
  <c r="G26" i="1"/>
  <c r="L24" i="1"/>
  <c r="M25" i="1"/>
  <c r="N25" i="1"/>
  <c r="M26" i="1"/>
  <c r="M24" i="1"/>
  <c r="N26" i="1"/>
  <c r="L25" i="1"/>
  <c r="L26" i="1"/>
  <c r="K25" i="1"/>
  <c r="K26" i="1"/>
  <c r="G24" i="1"/>
  <c r="G25" i="1"/>
  <c r="K24" i="1"/>
  <c r="C37" i="1"/>
  <c r="D37" i="1" s="1"/>
  <c r="C36" i="1"/>
  <c r="E36" i="1" s="1"/>
  <c r="C35" i="1"/>
  <c r="D35" i="1" s="1"/>
  <c r="C34" i="1"/>
  <c r="E34" i="1" s="1"/>
  <c r="C33" i="1"/>
  <c r="F33" i="1" s="1"/>
  <c r="C32" i="1"/>
  <c r="E32" i="1" s="1"/>
  <c r="C31" i="1"/>
  <c r="D31" i="1" s="1"/>
  <c r="C30" i="1"/>
  <c r="E30" i="1" s="1"/>
  <c r="C29" i="1"/>
  <c r="D29" i="1" s="1"/>
  <c r="C28" i="1"/>
  <c r="I28" i="1" s="1"/>
  <c r="C27" i="1"/>
  <c r="J27" i="1" s="1"/>
  <c r="C23" i="1"/>
  <c r="D23" i="1" s="1"/>
  <c r="F22" i="1"/>
  <c r="C21" i="1"/>
  <c r="D21" i="1" s="1"/>
  <c r="C20" i="1"/>
  <c r="D20" i="1" s="1"/>
  <c r="C19" i="1"/>
  <c r="D18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7" i="1"/>
  <c r="T28" i="1"/>
  <c r="T29" i="1"/>
  <c r="T30" i="1"/>
  <c r="T31" i="1"/>
  <c r="T32" i="1"/>
  <c r="T33" i="1"/>
  <c r="T34" i="1"/>
  <c r="T35" i="1"/>
  <c r="T36" i="1"/>
  <c r="T37" i="1"/>
  <c r="K34" i="2" l="1"/>
  <c r="G17" i="2"/>
  <c r="G21" i="2" s="1"/>
  <c r="G16" i="2"/>
  <c r="G20" i="2" s="1"/>
  <c r="D19" i="1"/>
  <c r="D34" i="1"/>
  <c r="H20" i="1"/>
  <c r="L20" i="1" s="1"/>
  <c r="F35" i="1"/>
  <c r="E35" i="1"/>
  <c r="J31" i="1"/>
  <c r="I27" i="1"/>
  <c r="I31" i="1"/>
  <c r="F20" i="1"/>
  <c r="F31" i="1"/>
  <c r="E31" i="1"/>
  <c r="H31" i="1"/>
  <c r="I36" i="1"/>
  <c r="H27" i="1"/>
  <c r="F27" i="1"/>
  <c r="N27" i="1" s="1"/>
  <c r="I35" i="1"/>
  <c r="E27" i="1"/>
  <c r="J35" i="1"/>
  <c r="H35" i="1"/>
  <c r="D27" i="1"/>
  <c r="I30" i="1"/>
  <c r="M30" i="1" s="1"/>
  <c r="O26" i="1"/>
  <c r="E23" i="1"/>
  <c r="H18" i="1"/>
  <c r="J33" i="1"/>
  <c r="H29" i="1"/>
  <c r="D36" i="1"/>
  <c r="F28" i="1"/>
  <c r="E21" i="1"/>
  <c r="J21" i="1"/>
  <c r="H32" i="1"/>
  <c r="O25" i="1"/>
  <c r="O24" i="1"/>
  <c r="G18" i="2" s="1"/>
  <c r="H36" i="1"/>
  <c r="J28" i="1"/>
  <c r="E28" i="1"/>
  <c r="F36" i="1"/>
  <c r="D28" i="1"/>
  <c r="H21" i="1"/>
  <c r="H37" i="1"/>
  <c r="J36" i="1"/>
  <c r="I34" i="1"/>
  <c r="I32" i="1"/>
  <c r="D32" i="1"/>
  <c r="D30" i="1"/>
  <c r="H28" i="1"/>
  <c r="F21" i="1"/>
  <c r="F32" i="1"/>
  <c r="I21" i="1"/>
  <c r="E33" i="1"/>
  <c r="J32" i="1"/>
  <c r="J22" i="1"/>
  <c r="N22" i="1" s="1"/>
  <c r="E22" i="1"/>
  <c r="E19" i="1"/>
  <c r="I23" i="1"/>
  <c r="J20" i="1"/>
  <c r="E20" i="1"/>
  <c r="I20" i="1"/>
  <c r="I19" i="1"/>
  <c r="F37" i="1"/>
  <c r="I33" i="1"/>
  <c r="D33" i="1"/>
  <c r="F29" i="1"/>
  <c r="I22" i="1"/>
  <c r="D22" i="1"/>
  <c r="F18" i="1"/>
  <c r="J37" i="1"/>
  <c r="E37" i="1"/>
  <c r="H33" i="1"/>
  <c r="J29" i="1"/>
  <c r="E29" i="1"/>
  <c r="H22" i="1"/>
  <c r="J18" i="1"/>
  <c r="E18" i="1"/>
  <c r="I37" i="1"/>
  <c r="I29" i="1"/>
  <c r="I18" i="1"/>
  <c r="H34" i="1"/>
  <c r="H30" i="1"/>
  <c r="H23" i="1"/>
  <c r="L23" i="1" s="1"/>
  <c r="H19" i="1"/>
  <c r="F34" i="1"/>
  <c r="F30" i="1"/>
  <c r="F23" i="1"/>
  <c r="F19" i="1"/>
  <c r="J34" i="1"/>
  <c r="J30" i="1"/>
  <c r="J23" i="1"/>
  <c r="J19" i="1"/>
  <c r="G22" i="2" l="1"/>
  <c r="G23" i="2" s="1"/>
  <c r="G31" i="2"/>
  <c r="G35" i="1"/>
  <c r="M31" i="1"/>
  <c r="M27" i="1"/>
  <c r="K27" i="1"/>
  <c r="N31" i="1"/>
  <c r="G31" i="1"/>
  <c r="K35" i="1"/>
  <c r="M35" i="1"/>
  <c r="L31" i="1"/>
  <c r="K31" i="1"/>
  <c r="L35" i="1"/>
  <c r="N35" i="1"/>
  <c r="M36" i="1"/>
  <c r="G27" i="1"/>
  <c r="L27" i="1"/>
  <c r="L34" i="1"/>
  <c r="L37" i="1"/>
  <c r="M23" i="1"/>
  <c r="N33" i="1"/>
  <c r="M32" i="1"/>
  <c r="K33" i="1"/>
  <c r="M22" i="1"/>
  <c r="M34" i="1"/>
  <c r="L21" i="1"/>
  <c r="M28" i="1"/>
  <c r="N28" i="1"/>
  <c r="L36" i="1"/>
  <c r="L29" i="1"/>
  <c r="K30" i="1"/>
  <c r="L19" i="1"/>
  <c r="N20" i="1"/>
  <c r="L18" i="1"/>
  <c r="G33" i="1"/>
  <c r="L33" i="1"/>
  <c r="G20" i="1"/>
  <c r="M20" i="1"/>
  <c r="G30" i="1"/>
  <c r="I16" i="2" s="1"/>
  <c r="I20" i="2" s="1"/>
  <c r="N30" i="1"/>
  <c r="G37" i="1"/>
  <c r="M16" i="2" s="1"/>
  <c r="M20" i="2" s="1"/>
  <c r="M37" i="1"/>
  <c r="L22" i="1"/>
  <c r="N32" i="1"/>
  <c r="L30" i="1"/>
  <c r="L28" i="1"/>
  <c r="G23" i="1"/>
  <c r="N23" i="1"/>
  <c r="G34" i="1"/>
  <c r="N34" i="1"/>
  <c r="M29" i="1"/>
  <c r="N37" i="1"/>
  <c r="L32" i="1"/>
  <c r="G36" i="1"/>
  <c r="N36" i="1"/>
  <c r="N18" i="1"/>
  <c r="N19" i="1"/>
  <c r="M18" i="1"/>
  <c r="N29" i="1"/>
  <c r="M19" i="1"/>
  <c r="M33" i="1"/>
  <c r="G21" i="1"/>
  <c r="N21" i="1"/>
  <c r="M21" i="1"/>
  <c r="K18" i="1"/>
  <c r="K28" i="1"/>
  <c r="G22" i="1"/>
  <c r="K21" i="1"/>
  <c r="G32" i="1"/>
  <c r="K36" i="1"/>
  <c r="G28" i="1"/>
  <c r="K32" i="1"/>
  <c r="G19" i="1"/>
  <c r="K22" i="1"/>
  <c r="K34" i="1"/>
  <c r="K20" i="1"/>
  <c r="G18" i="1"/>
  <c r="E16" i="2" s="1"/>
  <c r="E20" i="2" s="1"/>
  <c r="K37" i="1"/>
  <c r="G29" i="1"/>
  <c r="K29" i="1"/>
  <c r="K23" i="1"/>
  <c r="K19" i="1"/>
  <c r="K17" i="2" l="1"/>
  <c r="K21" i="2" s="1"/>
  <c r="I17" i="2"/>
  <c r="I21" i="2" s="1"/>
  <c r="K16" i="2"/>
  <c r="K20" i="2" s="1"/>
  <c r="E17" i="2"/>
  <c r="E21" i="2" s="1"/>
  <c r="M17" i="2"/>
  <c r="M21" i="2" s="1"/>
  <c r="O27" i="1"/>
  <c r="O35" i="1"/>
  <c r="O31" i="1"/>
  <c r="O37" i="1"/>
  <c r="M18" i="2" s="1"/>
  <c r="O23" i="1"/>
  <c r="O21" i="1"/>
  <c r="O36" i="1"/>
  <c r="O33" i="1"/>
  <c r="O34" i="1"/>
  <c r="O30" i="1"/>
  <c r="I18" i="2" s="1"/>
  <c r="I22" i="2" s="1"/>
  <c r="I23" i="2" s="1"/>
  <c r="O20" i="1"/>
  <c r="O28" i="1"/>
  <c r="O18" i="1"/>
  <c r="E18" i="2" s="1"/>
  <c r="O32" i="1"/>
  <c r="O22" i="1"/>
  <c r="O19" i="1"/>
  <c r="O29" i="1"/>
  <c r="T3" i="1"/>
  <c r="C27" i="2"/>
  <c r="C32" i="2" s="1"/>
  <c r="M27" i="2"/>
  <c r="M32" i="2" s="1"/>
  <c r="K27" i="2"/>
  <c r="K32" i="2" s="1"/>
  <c r="I27" i="2"/>
  <c r="I32" i="2" s="1"/>
  <c r="G27" i="2"/>
  <c r="G32" i="2" s="1"/>
  <c r="E27" i="2"/>
  <c r="E32" i="2" s="1"/>
  <c r="K31" i="2" l="1"/>
  <c r="K18" i="2"/>
  <c r="K22" i="2" s="1"/>
  <c r="K23" i="2" s="1"/>
  <c r="I31" i="2"/>
  <c r="I33" i="2" s="1"/>
  <c r="E22" i="2"/>
  <c r="E23" i="2" s="1"/>
  <c r="M22" i="2"/>
  <c r="M23" i="2" s="1"/>
  <c r="E31" i="2"/>
  <c r="E33" i="2" s="1"/>
  <c r="M31" i="2"/>
  <c r="M33" i="2" s="1"/>
  <c r="I3" i="1"/>
  <c r="J3" i="1"/>
  <c r="J13" i="1"/>
  <c r="I13" i="1"/>
  <c r="J11" i="1"/>
  <c r="I11" i="1"/>
  <c r="J14" i="1"/>
  <c r="I14" i="1"/>
  <c r="J7" i="1"/>
  <c r="I7" i="1"/>
  <c r="I10" i="1"/>
  <c r="F10" i="1"/>
  <c r="J10" i="1"/>
  <c r="I12" i="1"/>
  <c r="D12" i="1"/>
  <c r="J12" i="1"/>
  <c r="I8" i="1"/>
  <c r="J8" i="1"/>
  <c r="J9" i="1"/>
  <c r="I9" i="1"/>
  <c r="D9" i="1"/>
  <c r="D11" i="1"/>
  <c r="D8" i="1"/>
  <c r="I16" i="1"/>
  <c r="J16" i="1"/>
  <c r="H7" i="1"/>
  <c r="D17" i="1"/>
  <c r="I17" i="1"/>
  <c r="J17" i="1"/>
  <c r="D13" i="1"/>
  <c r="F4" i="1"/>
  <c r="I4" i="1"/>
  <c r="J4" i="1"/>
  <c r="F15" i="1"/>
  <c r="J15" i="1"/>
  <c r="I15" i="1"/>
  <c r="D14" i="1"/>
  <c r="D7" i="1"/>
  <c r="F13" i="1"/>
  <c r="G28" i="2"/>
  <c r="H17" i="1"/>
  <c r="H8" i="1"/>
  <c r="F6" i="1"/>
  <c r="I6" i="1"/>
  <c r="J6" i="1"/>
  <c r="F9" i="1"/>
  <c r="D15" i="1"/>
  <c r="D6" i="1"/>
  <c r="F17" i="1"/>
  <c r="F5" i="1"/>
  <c r="J5" i="1"/>
  <c r="I5" i="1"/>
  <c r="E8" i="1"/>
  <c r="F8" i="1"/>
  <c r="E17" i="1"/>
  <c r="H3" i="1"/>
  <c r="H14" i="1"/>
  <c r="E6" i="1"/>
  <c r="H6" i="1"/>
  <c r="D5" i="1"/>
  <c r="D4" i="1"/>
  <c r="E28" i="2"/>
  <c r="F3" i="1"/>
  <c r="E9" i="1"/>
  <c r="H9" i="1"/>
  <c r="G33" i="2"/>
  <c r="F11" i="1"/>
  <c r="D16" i="1"/>
  <c r="D10" i="1"/>
  <c r="H12" i="1"/>
  <c r="E15" i="1"/>
  <c r="H15" i="1"/>
  <c r="K33" i="2"/>
  <c r="M28" i="2"/>
  <c r="H16" i="1"/>
  <c r="E5" i="1"/>
  <c r="H5" i="1"/>
  <c r="E16" i="1"/>
  <c r="F16" i="1"/>
  <c r="E14" i="1"/>
  <c r="F14" i="1"/>
  <c r="E12" i="1"/>
  <c r="F12" i="1"/>
  <c r="I28" i="2"/>
  <c r="E13" i="1"/>
  <c r="H13" i="1"/>
  <c r="E10" i="1"/>
  <c r="H10" i="1"/>
  <c r="E3" i="1"/>
  <c r="E11" i="1"/>
  <c r="H11" i="1"/>
  <c r="E4" i="1"/>
  <c r="H4" i="1"/>
  <c r="E7" i="1"/>
  <c r="F7" i="1"/>
  <c r="K28" i="2" l="1"/>
  <c r="N11" i="1"/>
  <c r="N7" i="1"/>
  <c r="M8" i="1"/>
  <c r="L15" i="1"/>
  <c r="K4" i="1"/>
  <c r="N12" i="1"/>
  <c r="K7" i="1"/>
  <c r="M11" i="1"/>
  <c r="N8" i="1"/>
  <c r="K8" i="1"/>
  <c r="M7" i="1"/>
  <c r="N9" i="1"/>
  <c r="N16" i="1"/>
  <c r="K13" i="1"/>
  <c r="L6" i="1"/>
  <c r="L5" i="1"/>
  <c r="K16" i="1"/>
  <c r="M16" i="1"/>
  <c r="M4" i="1"/>
  <c r="K9" i="1"/>
  <c r="N14" i="1"/>
  <c r="N3" i="1"/>
  <c r="M6" i="1"/>
  <c r="L14" i="1"/>
  <c r="N10" i="1"/>
  <c r="K3" i="1"/>
  <c r="N17" i="1"/>
  <c r="K17" i="1"/>
  <c r="M12" i="1"/>
  <c r="M3" i="1"/>
  <c r="K12" i="1"/>
  <c r="K5" i="1"/>
  <c r="G6" i="1"/>
  <c r="G5" i="1"/>
  <c r="G15" i="1"/>
  <c r="N5" i="1"/>
  <c r="L3" i="1"/>
  <c r="M9" i="1"/>
  <c r="L17" i="1"/>
  <c r="M5" i="1"/>
  <c r="N6" i="1"/>
  <c r="M13" i="1"/>
  <c r="L10" i="1"/>
  <c r="M17" i="1"/>
  <c r="N13" i="1"/>
  <c r="N4" i="1"/>
  <c r="K6" i="1"/>
  <c r="L16" i="1"/>
  <c r="G7" i="1"/>
  <c r="G13" i="1"/>
  <c r="L8" i="1"/>
  <c r="L12" i="1"/>
  <c r="N15" i="1"/>
  <c r="K10" i="1"/>
  <c r="G14" i="1"/>
  <c r="L13" i="1"/>
  <c r="L11" i="1"/>
  <c r="K11" i="1"/>
  <c r="M10" i="1"/>
  <c r="L9" i="1"/>
  <c r="K35" i="2"/>
  <c r="L7" i="1"/>
  <c r="K15" i="1"/>
  <c r="G10" i="1"/>
  <c r="G11" i="1"/>
  <c r="M14" i="1"/>
  <c r="G3" i="1"/>
  <c r="G12" i="1"/>
  <c r="G16" i="1"/>
  <c r="G8" i="1"/>
  <c r="M15" i="1"/>
  <c r="G9" i="1"/>
  <c r="L4" i="1"/>
  <c r="G17" i="1"/>
  <c r="G4" i="1"/>
  <c r="K14" i="1"/>
  <c r="C17" i="2" l="1"/>
  <c r="C21" i="2" s="1"/>
  <c r="C16" i="2"/>
  <c r="C20" i="2" s="1"/>
  <c r="O4" i="1"/>
  <c r="O16" i="1"/>
  <c r="O8" i="1"/>
  <c r="O7" i="1"/>
  <c r="O9" i="1"/>
  <c r="O13" i="1"/>
  <c r="O17" i="1"/>
  <c r="O12" i="1"/>
  <c r="O3" i="1"/>
  <c r="O11" i="1"/>
  <c r="O14" i="1"/>
  <c r="O15" i="1"/>
  <c r="O5" i="1"/>
  <c r="O6" i="1"/>
  <c r="O10" i="1"/>
  <c r="C31" i="2" l="1"/>
  <c r="C33" i="2" s="1"/>
  <c r="C18" i="2"/>
  <c r="C22" i="2" s="1"/>
  <c r="C28" i="2" l="1"/>
  <c r="C23" i="2"/>
</calcChain>
</file>

<file path=xl/sharedStrings.xml><?xml version="1.0" encoding="utf-8"?>
<sst xmlns="http://schemas.openxmlformats.org/spreadsheetml/2006/main" count="506" uniqueCount="123">
  <si>
    <t>MainOption</t>
  </si>
  <si>
    <t>Registered Name</t>
  </si>
  <si>
    <t>RiskP</t>
  </si>
  <si>
    <t>RiskA</t>
  </si>
  <si>
    <t>RiskC</t>
  </si>
  <si>
    <t>SaveP</t>
  </si>
  <si>
    <t>SaveA</t>
  </si>
  <si>
    <t>SaveC</t>
  </si>
  <si>
    <t>GrossP</t>
  </si>
  <si>
    <t>GrossA</t>
  </si>
  <si>
    <t>GrossC</t>
  </si>
  <si>
    <t>Max Child</t>
  </si>
  <si>
    <t>Custom</t>
  </si>
  <si>
    <t>Incentive</t>
  </si>
  <si>
    <t>Extender</t>
  </si>
  <si>
    <t>Summit</t>
  </si>
  <si>
    <t>Order</t>
  </si>
  <si>
    <t>Children</t>
  </si>
  <si>
    <t>Risk Total</t>
  </si>
  <si>
    <t>Save Total</t>
  </si>
  <si>
    <t>Gross Total</t>
  </si>
  <si>
    <t>Option</t>
  </si>
  <si>
    <t>Annual Threshold P</t>
  </si>
  <si>
    <t>Annual Threshold A</t>
  </si>
  <si>
    <t>Annual Threshold C</t>
  </si>
  <si>
    <t>Annual Threshold Total</t>
  </si>
  <si>
    <t>Annual day-to-day funds</t>
  </si>
  <si>
    <t>Total funds</t>
  </si>
  <si>
    <t>Additional products</t>
  </si>
  <si>
    <t>Total monthly cost</t>
  </si>
  <si>
    <t>N/A</t>
  </si>
  <si>
    <t>Ingwe</t>
  </si>
  <si>
    <t>Custom Any Any</t>
  </si>
  <si>
    <t>Incentive Any Any</t>
  </si>
  <si>
    <t>Extender Any Any</t>
  </si>
  <si>
    <t>Hospital | Chronic | (Income)</t>
  </si>
  <si>
    <t>Premier</t>
  </si>
  <si>
    <t>Total</t>
  </si>
  <si>
    <t>Any</t>
  </si>
  <si>
    <t>Associated</t>
  </si>
  <si>
    <t>State</t>
  </si>
  <si>
    <t>Network</t>
  </si>
  <si>
    <t>Count</t>
  </si>
  <si>
    <t>PM</t>
  </si>
  <si>
    <t>AD</t>
  </si>
  <si>
    <t>Evolve</t>
  </si>
  <si>
    <t>Medical scheme savings account</t>
  </si>
  <si>
    <t>Scheme threshold</t>
  </si>
  <si>
    <t>Adults (excluding principal member)</t>
  </si>
  <si>
    <t>Traditional structure</t>
  </si>
  <si>
    <t>The Contribution Comparison calculates the monthly contributions payable per Momentum Medical Scheme option.</t>
  </si>
  <si>
    <r>
      <t>HealthSaver</t>
    </r>
    <r>
      <rPr>
        <vertAlign val="superscript"/>
        <sz val="10"/>
        <rFont val="Calibri"/>
        <family val="2"/>
        <scheme val="minor"/>
      </rPr>
      <t>+</t>
    </r>
  </si>
  <si>
    <r>
      <t>Momentum Multiply</t>
    </r>
    <r>
      <rPr>
        <vertAlign val="superscript"/>
        <sz val="10"/>
        <rFont val="Calibri"/>
        <family val="2"/>
        <scheme val="minor"/>
      </rPr>
      <t>+</t>
    </r>
  </si>
  <si>
    <r>
      <t>Momentum Multiply</t>
    </r>
    <r>
      <rPr>
        <vertAlign val="superscript"/>
        <sz val="10"/>
        <color rgb="FF333333"/>
        <rFont val="Calibri"/>
        <family val="2"/>
        <scheme val="minor"/>
      </rPr>
      <t>+</t>
    </r>
  </si>
  <si>
    <r>
      <t>HealthSaver</t>
    </r>
    <r>
      <rPr>
        <vertAlign val="superscript"/>
        <sz val="10"/>
        <color rgb="FF333333"/>
        <rFont val="Calibri"/>
        <family val="2"/>
        <scheme val="minor"/>
      </rPr>
      <t>+</t>
    </r>
  </si>
  <si>
    <r>
      <t>HealthSaver</t>
    </r>
    <r>
      <rPr>
        <vertAlign val="superscript"/>
        <sz val="10"/>
        <color rgb="FF333333"/>
        <rFont val="Calibri"/>
        <family val="2"/>
        <scheme val="minor"/>
      </rPr>
      <t>+</t>
    </r>
    <r>
      <rPr>
        <sz val="10"/>
        <color indexed="63"/>
        <rFont val="Calibri"/>
        <family val="2"/>
        <scheme val="minor"/>
      </rPr>
      <t xml:space="preserve"> account</t>
    </r>
    <r>
      <rPr>
        <vertAlign val="superscript"/>
        <sz val="10"/>
        <color indexed="63"/>
        <rFont val="Calibri"/>
        <family val="2"/>
        <scheme val="minor"/>
      </rPr>
      <t>1</t>
    </r>
  </si>
  <si>
    <t>Input</t>
  </si>
  <si>
    <r>
      <t>Self-funding gap</t>
    </r>
    <r>
      <rPr>
        <b/>
        <vertAlign val="superscript"/>
        <sz val="10"/>
        <color indexed="63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</si>
  <si>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After medical scheme savings and HealthSaver</t>
    </r>
    <r>
      <rPr>
        <vertAlign val="superscript"/>
        <sz val="10"/>
        <rFont val="Calibri"/>
        <family val="2"/>
        <scheme val="minor"/>
      </rPr>
      <t>+</t>
    </r>
  </si>
  <si>
    <r>
      <rPr>
        <vertAlign val="superscript"/>
        <sz val="10"/>
        <rFont val="Calibri"/>
        <family val="2"/>
        <scheme val="minor"/>
      </rPr>
      <t xml:space="preserve">+ </t>
    </r>
    <r>
      <rPr>
        <sz val="10"/>
        <rFont val="Calibri"/>
        <family val="2"/>
        <scheme val="minor"/>
      </rPr>
      <t>You may choose to make use of additional products available from Momentum Metropolitan Holdings Limited (Momentum), to seamlessly enhance your medical aid. Momentum is not a medical scheme, and is a separate entity to Momentum medical Scheme. The complementary products are not medical scheme benefits. You may be a member of Momentum medical scheme without taking any of The complementary products.</t>
    </r>
  </si>
  <si>
    <t>User Selection</t>
  </si>
  <si>
    <t>Option &amp; Income band</t>
  </si>
  <si>
    <t>Income band</t>
  </si>
  <si>
    <t>Hospital</t>
  </si>
  <si>
    <t>Chronic</t>
  </si>
  <si>
    <t>Custom Associated State</t>
  </si>
  <si>
    <t>Custom Associated Associated</t>
  </si>
  <si>
    <t>Custom Associated Any</t>
  </si>
  <si>
    <t>Custom Any State</t>
  </si>
  <si>
    <t>Custom Any Associated</t>
  </si>
  <si>
    <t>Incentive Associated State</t>
  </si>
  <si>
    <t>Incentive Associated Associated</t>
  </si>
  <si>
    <t>Incentive Associated Any</t>
  </si>
  <si>
    <t>Incentive Any State</t>
  </si>
  <si>
    <t>Incentive Any Associated</t>
  </si>
  <si>
    <t>Extender Associated State</t>
  </si>
  <si>
    <t>Extender Associated Associated</t>
  </si>
  <si>
    <t>Extender Associated Any</t>
  </si>
  <si>
    <t>Extender Any State</t>
  </si>
  <si>
    <t>Extender Any Associated</t>
  </si>
  <si>
    <t>Annual risk contribution</t>
  </si>
  <si>
    <t>Annual savings contribution</t>
  </si>
  <si>
    <t>Monthly risk contribution</t>
  </si>
  <si>
    <t>Monthly savings contribution</t>
  </si>
  <si>
    <t>Monthly total contribution</t>
  </si>
  <si>
    <t>Annual contribution</t>
  </si>
  <si>
    <t>Saving through deffered contribution increase</t>
  </si>
  <si>
    <t>State hospital</t>
  </si>
  <si>
    <t>Network hospital</t>
  </si>
  <si>
    <t>Any hospital</t>
  </si>
  <si>
    <t>Momentum Medical Scheme 
contribution</t>
  </si>
  <si>
    <t>Click in the dark grey block under each option to select the required provider choice and income band.</t>
  </si>
  <si>
    <t>Ingwe State hospital  R 0 - R 825</t>
  </si>
  <si>
    <t>R 0 - R 825</t>
  </si>
  <si>
    <t>Ingwe Network hospital  R 0 - R 825</t>
  </si>
  <si>
    <t>Ingwe Any hospital  R 0 - R 825</t>
  </si>
  <si>
    <t>Ingwe State hospital  R 826 - R 8 150</t>
  </si>
  <si>
    <t>R 826 - R 8 150</t>
  </si>
  <si>
    <t>Ingwe Network hospital  R 826 - R 8 150</t>
  </si>
  <si>
    <t>Ingwe Any hospital  R 826 - R 8 150</t>
  </si>
  <si>
    <t>Ingwe State hospital  R 8 151 - R 10 775</t>
  </si>
  <si>
    <t>R 8 151 - R 10 775</t>
  </si>
  <si>
    <t>Ingwe Network hospital  R 8 151 - R 10 775</t>
  </si>
  <si>
    <t>Ingwe Any hospital  R 8 151 - R 10 775</t>
  </si>
  <si>
    <t>Ingwe State hospital  R 10 776 - R 15 325</t>
  </si>
  <si>
    <t>R 10 776 - R 15 325</t>
  </si>
  <si>
    <t>Ingwe Network hospital  R 10 776 - R 15 325</t>
  </si>
  <si>
    <t>Ingwe Any hospital  R 10 776 - R 15 325</t>
  </si>
  <si>
    <t xml:space="preserve">Ingwe State hospital  R 15 326 + </t>
  </si>
  <si>
    <t xml:space="preserve">R 15 326 + </t>
  </si>
  <si>
    <t xml:space="preserve">Ingwe Network hospital  R 15 326 + </t>
  </si>
  <si>
    <t xml:space="preserve">Ingwe Any hospital  R 15 326 + </t>
  </si>
  <si>
    <t>Jan 2023 - Mar 2023</t>
  </si>
  <si>
    <t>Apr 2023 - Dec 2023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</si>
  <si>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Before interest and HealthReturns rewards</t>
    </r>
  </si>
  <si>
    <t>v2023.1.0</t>
  </si>
  <si>
    <t>Inspire</t>
  </si>
  <si>
    <t>Different Calculation</t>
  </si>
  <si>
    <t>Family of Two</t>
  </si>
  <si>
    <t>Single Member</t>
  </si>
  <si>
    <t>Family of Three</t>
  </si>
  <si>
    <t>Drop Down List</t>
  </si>
  <si>
    <r>
      <t>Inspire</t>
    </r>
    <r>
      <rPr>
        <vertAlign val="superscript"/>
        <sz val="10"/>
        <rFont val="Verdana"/>
        <family val="2"/>
      </rPr>
      <t>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</si>
</sst>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&quot;-&quot;_ ;_ @_ "/>
    <numFmt numFmtId="165" formatCode="&quot;R&quot;\ #,##0"/>
    <numFmt numFmtId="166" formatCode="&quot;R &quot;#\ ##0"/>
    <numFmt numFmtId="167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rgb="FF31323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333333"/>
      <name val="Calibri"/>
      <family val="2"/>
      <scheme val="minor"/>
    </font>
    <font>
      <vertAlign val="superscript"/>
      <sz val="10"/>
      <color rgb="FF333333"/>
      <name val="Calibri"/>
      <family val="2"/>
      <scheme val="minor"/>
    </font>
    <font>
      <vertAlign val="superscript"/>
      <sz val="10"/>
      <color indexed="63"/>
      <name val="Calibri"/>
      <family val="2"/>
      <scheme val="minor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.5"/>
      <color rgb="FF333333"/>
      <name val="Calibri"/>
      <family val="2"/>
      <scheme val="minor"/>
    </font>
    <font>
      <i/>
      <sz val="10"/>
      <color rgb="FFFF0000"/>
      <name val="Arial"/>
      <family val="2"/>
    </font>
    <font>
      <vertAlign val="super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D4EEFC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rgb="FFF99E29"/>
        <bgColor indexed="64"/>
      </patternFill>
    </fill>
    <fill>
      <patternFill patternType="solid">
        <fgColor rgb="FFFFECD7"/>
        <bgColor indexed="64"/>
      </patternFill>
    </fill>
    <fill>
      <patternFill patternType="solid">
        <fgColor rgb="FF001950"/>
        <bgColor indexed="64"/>
      </patternFill>
    </fill>
    <fill>
      <patternFill patternType="solid">
        <fgColor rgb="FFC1C4D8"/>
        <bgColor indexed="64"/>
      </patternFill>
    </fill>
    <fill>
      <patternFill patternType="solid">
        <fgColor rgb="FF24B46F"/>
        <bgColor indexed="64"/>
      </patternFill>
    </fill>
    <fill>
      <patternFill patternType="solid">
        <fgColor rgb="FFE0F0E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rgb="FF9C6500"/>
      </bottom>
      <diagonal/>
    </border>
    <border>
      <left/>
      <right/>
      <top style="thin">
        <color theme="8"/>
      </top>
      <bottom style="double">
        <color theme="8"/>
      </bottom>
      <diagonal/>
    </border>
  </borders>
  <cellStyleXfs count="5">
    <xf numFmtId="0" fontId="0" fillId="0" borderId="0"/>
    <xf numFmtId="0" fontId="9" fillId="0" borderId="0"/>
    <xf numFmtId="0" fontId="4" fillId="0" borderId="0"/>
    <xf numFmtId="0" fontId="10" fillId="3" borderId="0" applyNumberFormat="0" applyBorder="0" applyAlignment="0" applyProtection="0"/>
    <xf numFmtId="43" fontId="1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hidden="1"/>
    </xf>
    <xf numFmtId="0" fontId="7" fillId="0" borderId="0" xfId="2" applyFont="1" applyAlignment="1">
      <alignment horizontal="right" wrapText="1"/>
    </xf>
    <xf numFmtId="0" fontId="9" fillId="0" borderId="0" xfId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2" applyFont="1" applyAlignment="1">
      <alignment wrapText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164" fontId="8" fillId="0" borderId="0" xfId="0" applyNumberFormat="1" applyFont="1" applyProtection="1">
      <protection hidden="1"/>
    </xf>
    <xf numFmtId="0" fontId="2" fillId="0" borderId="0" xfId="1" applyFont="1"/>
    <xf numFmtId="0" fontId="1" fillId="0" borderId="0" xfId="1" applyFont="1"/>
    <xf numFmtId="0" fontId="10" fillId="3" borderId="0" xfId="3" applyBorder="1"/>
    <xf numFmtId="0" fontId="11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4" fillId="4" borderId="0" xfId="0" applyFont="1" applyFill="1" applyAlignment="1" applyProtection="1">
      <alignment horizontal="right" vertical="center"/>
      <protection hidden="1"/>
    </xf>
    <xf numFmtId="0" fontId="14" fillId="4" borderId="0" xfId="0" applyFont="1" applyFill="1" applyAlignment="1" applyProtection="1">
      <alignment horizontal="left"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0" fontId="11" fillId="0" borderId="4" xfId="0" applyFont="1" applyBorder="1" applyProtection="1">
      <protection hidden="1"/>
    </xf>
    <xf numFmtId="0" fontId="11" fillId="6" borderId="6" xfId="0" applyFont="1" applyFill="1" applyBorder="1" applyProtection="1">
      <protection hidden="1"/>
    </xf>
    <xf numFmtId="166" fontId="17" fillId="5" borderId="6" xfId="0" applyNumberFormat="1" applyFont="1" applyFill="1" applyBorder="1" applyAlignment="1" applyProtection="1">
      <alignment vertical="center"/>
      <protection hidden="1"/>
    </xf>
    <xf numFmtId="166" fontId="16" fillId="5" borderId="6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3" fillId="8" borderId="6" xfId="0" applyFont="1" applyFill="1" applyBorder="1" applyAlignment="1" applyProtection="1">
      <alignment horizontal="center"/>
      <protection hidden="1"/>
    </xf>
    <xf numFmtId="0" fontId="22" fillId="9" borderId="6" xfId="0" applyFont="1" applyFill="1" applyBorder="1" applyAlignment="1" applyProtection="1">
      <alignment horizontal="left" wrapText="1"/>
      <protection hidden="1"/>
    </xf>
    <xf numFmtId="0" fontId="23" fillId="9" borderId="6" xfId="0" applyFont="1" applyFill="1" applyBorder="1" applyAlignment="1" applyProtection="1">
      <alignment horizontal="left" wrapText="1"/>
      <protection hidden="1"/>
    </xf>
    <xf numFmtId="0" fontId="13" fillId="10" borderId="6" xfId="0" applyFont="1" applyFill="1" applyBorder="1" applyAlignment="1" applyProtection="1">
      <alignment horizontal="left"/>
      <protection hidden="1"/>
    </xf>
    <xf numFmtId="0" fontId="22" fillId="11" borderId="6" xfId="0" applyFont="1" applyFill="1" applyBorder="1" applyAlignment="1" applyProtection="1">
      <alignment horizontal="left" wrapText="1"/>
      <protection hidden="1"/>
    </xf>
    <xf numFmtId="0" fontId="23" fillId="11" borderId="6" xfId="0" applyFont="1" applyFill="1" applyBorder="1" applyAlignment="1" applyProtection="1">
      <alignment horizontal="left" wrapText="1"/>
      <protection hidden="1"/>
    </xf>
    <xf numFmtId="0" fontId="13" fillId="12" borderId="6" xfId="0" applyFont="1" applyFill="1" applyBorder="1" applyAlignment="1" applyProtection="1">
      <alignment horizontal="left" vertical="center"/>
      <protection hidden="1"/>
    </xf>
    <xf numFmtId="0" fontId="11" fillId="13" borderId="6" xfId="0" applyFont="1" applyFill="1" applyBorder="1" applyAlignment="1" applyProtection="1">
      <alignment horizontal="left" wrapText="1"/>
      <protection hidden="1"/>
    </xf>
    <xf numFmtId="0" fontId="25" fillId="13" borderId="6" xfId="0" applyFont="1" applyFill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3" fillId="0" borderId="0" xfId="0" applyFont="1"/>
    <xf numFmtId="0" fontId="11" fillId="0" borderId="7" xfId="0" applyFont="1" applyBorder="1" applyProtection="1"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5" fillId="2" borderId="0" xfId="0" applyFont="1" applyFill="1" applyAlignment="1">
      <alignment wrapText="1"/>
    </xf>
    <xf numFmtId="167" fontId="6" fillId="0" borderId="0" xfId="4" applyNumberFormat="1" applyFont="1" applyBorder="1"/>
    <xf numFmtId="167" fontId="6" fillId="2" borderId="0" xfId="4" applyNumberFormat="1" applyFont="1" applyFill="1" applyBorder="1"/>
    <xf numFmtId="167" fontId="6" fillId="0" borderId="0" xfId="4" applyNumberFormat="1" applyFont="1" applyFill="1" applyBorder="1"/>
    <xf numFmtId="0" fontId="11" fillId="0" borderId="0" xfId="0" applyFont="1" applyAlignment="1" applyProtection="1">
      <alignment horizontal="left" vertical="center"/>
      <protection hidden="1"/>
    </xf>
    <xf numFmtId="0" fontId="25" fillId="0" borderId="8" xfId="0" applyFont="1" applyBorder="1" applyProtection="1">
      <protection hidden="1"/>
    </xf>
    <xf numFmtId="0" fontId="5" fillId="0" borderId="9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15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2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10" xfId="0" applyFont="1" applyBorder="1" applyAlignment="1">
      <alignment horizontal="left"/>
    </xf>
    <xf numFmtId="0" fontId="7" fillId="0" borderId="10" xfId="2" applyFont="1" applyBorder="1" applyAlignment="1">
      <alignment horizontal="left" wrapText="1"/>
    </xf>
    <xf numFmtId="166" fontId="16" fillId="5" borderId="6" xfId="0" applyNumberFormat="1" applyFont="1" applyFill="1" applyBorder="1" applyAlignment="1" applyProtection="1">
      <alignment horizontal="center" vertical="center"/>
      <protection hidden="1"/>
    </xf>
    <xf numFmtId="166" fontId="17" fillId="5" borderId="6" xfId="0" quotePrefix="1" applyNumberFormat="1" applyFont="1" applyFill="1" applyBorder="1" applyAlignment="1" applyProtection="1">
      <alignment horizontal="center" vertical="center"/>
      <protection hidden="1"/>
    </xf>
    <xf numFmtId="0" fontId="11" fillId="0" borderId="0" xfId="0" quotePrefix="1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3" fillId="7" borderId="6" xfId="0" applyFont="1" applyFill="1" applyBorder="1" applyAlignment="1" applyProtection="1">
      <alignment horizontal="left"/>
      <protection hidden="1"/>
    </xf>
    <xf numFmtId="0" fontId="11" fillId="14" borderId="6" xfId="0" applyFont="1" applyFill="1" applyBorder="1" applyAlignment="1" applyProtection="1">
      <alignment horizontal="center" vertical="center"/>
      <protection locked="0"/>
    </xf>
    <xf numFmtId="165" fontId="11" fillId="14" borderId="6" xfId="0" applyNumberFormat="1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/>
      <protection hidden="1"/>
    </xf>
    <xf numFmtId="0" fontId="13" fillId="8" borderId="6" xfId="0" applyFont="1" applyFill="1" applyBorder="1" applyAlignment="1" applyProtection="1">
      <alignment horizontal="center" vertical="center" wrapText="1"/>
      <protection hidden="1"/>
    </xf>
    <xf numFmtId="0" fontId="13" fillId="8" borderId="6" xfId="0" applyFont="1" applyFill="1" applyBorder="1" applyAlignment="1" applyProtection="1">
      <alignment horizontal="center" vertical="center"/>
      <protection hidden="1"/>
    </xf>
    <xf numFmtId="0" fontId="26" fillId="14" borderId="6" xfId="0" applyFont="1" applyFill="1" applyBorder="1" applyAlignment="1" applyProtection="1">
      <alignment horizontal="center" vertical="center"/>
      <protection locked="0"/>
    </xf>
    <xf numFmtId="0" fontId="13" fillId="10" borderId="6" xfId="0" applyFont="1" applyFill="1" applyBorder="1" applyAlignment="1" applyProtection="1">
      <alignment horizontal="center"/>
      <protection hidden="1"/>
    </xf>
    <xf numFmtId="166" fontId="17" fillId="5" borderId="6" xfId="0" applyNumberFormat="1" applyFont="1" applyFill="1" applyBorder="1" applyAlignment="1" applyProtection="1">
      <alignment horizontal="center" vertical="center"/>
      <protection hidden="1"/>
    </xf>
    <xf numFmtId="0" fontId="13" fillId="12" borderId="6" xfId="0" applyFont="1" applyFill="1" applyBorder="1" applyAlignment="1" applyProtection="1">
      <alignment horizontal="center" vertical="center"/>
      <protection hidden="1"/>
    </xf>
    <xf numFmtId="0" fontId="18" fillId="14" borderId="6" xfId="0" applyFont="1" applyFill="1" applyBorder="1" applyAlignment="1" applyProtection="1">
      <alignment horizontal="center" vertical="center"/>
      <protection locked="0"/>
    </xf>
    <xf numFmtId="0" fontId="17" fillId="14" borderId="6" xfId="0" applyFont="1" applyFill="1" applyBorder="1" applyAlignment="1" applyProtection="1">
      <alignment horizontal="center" vertical="center"/>
      <protection locked="0"/>
    </xf>
  </cellXfs>
  <cellStyles count="5">
    <cellStyle name="Comma" xfId="4" builtinId="3"/>
    <cellStyle name="Neutral" xfId="3" builtinId="28"/>
    <cellStyle name="Normal" xfId="0" builtinId="0"/>
    <cellStyle name="Normal 2" xfId="1" xr:uid="{00000000-0005-0000-0000-000002000000}"/>
    <cellStyle name="Normal_Data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6500"/>
      <color rgb="FFFFEB9C"/>
      <color rgb="FFE0F0E3"/>
      <color rgb="FFC1C4D8"/>
      <color rgb="FFFFECD7"/>
      <color rgb="FFFCD3C1"/>
      <color rgb="FFD4EEFC"/>
      <color rgb="FF949494"/>
      <color rgb="FF555555"/>
      <color rgb="FFDCD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1078230</xdr:colOff>
      <xdr:row>1</xdr:row>
      <xdr:rowOff>45720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9AF888-1F15-4CE5-B03E-BA3AEE4C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3356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987380</xdr:colOff>
      <xdr:row>1</xdr:row>
      <xdr:rowOff>93785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C41C2D0-681C-D642-8CC6-D7E375EAE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345934" cy="2719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660402</xdr:colOff>
      <xdr:row>2</xdr:row>
      <xdr:rowOff>46892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6C22A-3AD1-D3E6-DD2F-A7941590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296771" cy="2907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139699</xdr:colOff>
      <xdr:row>1</xdr:row>
      <xdr:rowOff>0</xdr:rowOff>
    </xdr:from>
    <xdr:to>
      <xdr:col>23</xdr:col>
      <xdr:colOff>1636182</xdr:colOff>
      <xdr:row>19</xdr:row>
      <xdr:rowOff>97367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907499" y="0"/>
          <a:ext cx="4857750" cy="374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Updates for 2020:</a:t>
          </a:r>
        </a:p>
        <a:p>
          <a:r>
            <a:rPr lang="en-ZA" sz="1100"/>
            <a:t>-</a:t>
          </a:r>
          <a:r>
            <a:rPr lang="en-ZA" sz="1100" baseline="0"/>
            <a:t> Updated contributions</a:t>
          </a:r>
        </a:p>
        <a:p>
          <a:r>
            <a:rPr lang="en-ZA" sz="1100"/>
            <a:t>- Updated</a:t>
          </a:r>
          <a:r>
            <a:rPr lang="en-ZA" sz="1100" baseline="0"/>
            <a:t> Thresholds</a:t>
          </a:r>
        </a:p>
        <a:p>
          <a:endParaRPr lang="en-ZA" sz="1100" baseline="0"/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Updates for 2021:</a:t>
          </a:r>
          <a:endParaRPr lang="en-ZA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Updated contributions</a:t>
          </a:r>
        </a:p>
        <a:p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Updated Multiply premiums</a:t>
          </a:r>
        </a:p>
        <a:p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Removed Multiply Provider</a:t>
          </a:r>
          <a:endParaRPr lang="en-ZA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Updated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Thresholds</a:t>
          </a:r>
          <a:endParaRPr lang="en-ZA">
            <a:effectLst/>
          </a:endParaRPr>
        </a:p>
        <a:p>
          <a:endParaRPr lang="en-ZA" sz="1100" baseline="0"/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Updates for 2022:</a:t>
          </a:r>
          <a:endParaRPr lang="en-GB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Updated contributions</a:t>
          </a:r>
          <a:endParaRPr lang="en-GB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Updated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Thresholds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Allowance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rate change during year</a:t>
          </a:r>
          <a:endParaRPr lang="en-GB">
            <a:effectLst/>
          </a:endParaRPr>
        </a:p>
        <a:p>
          <a:endParaRPr lang="en-ZA" sz="1100" baseline="0"/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Updates for 2022:</a:t>
          </a:r>
          <a:endParaRPr lang="en-US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Updated contributions</a:t>
          </a:r>
          <a:endParaRPr lang="en-US">
            <a:effectLst/>
          </a:endParaRPr>
        </a:p>
        <a:p>
          <a:r>
            <a:rPr lang="en-Z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Updated</a:t>
          </a:r>
          <a:r>
            <a:rPr lang="en-Z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Thresholds</a:t>
          </a:r>
          <a:endParaRPr lang="en-US">
            <a:effectLst/>
          </a:endParaRPr>
        </a:p>
        <a:p>
          <a:endParaRPr lang="en-ZA" sz="1100" baseline="0"/>
        </a:p>
        <a:p>
          <a:endParaRPr lang="en-Z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0.1.7.47/health%20actuarial/Documents%20and%20Settings/DAOpperman/Local%20Settings/Temporary%20Internet%20Files/Content.Outlook/KOSZB1UA/20090820%20-%20MH%20Pricing%20Model%209h10%20-%20ContrFinal%20-%20JvW%20play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Groups N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5"/>
  <sheetViews>
    <sheetView showGridLines="0" showRowColHeaders="0" tabSelected="1" zoomScale="65" zoomScaleNormal="100" workbookViewId="0">
      <selection activeCell="C10" sqref="C10:D10"/>
    </sheetView>
  </sheetViews>
  <sheetFormatPr defaultColWidth="0" defaultRowHeight="12.75" zeroHeight="1" x14ac:dyDescent="0.2"/>
  <cols>
    <col min="1" max="1" width="7.42578125" style="7" customWidth="1"/>
    <col min="2" max="2" width="39.7109375" style="7" customWidth="1"/>
    <col min="3" max="14" width="18.7109375" style="7" customWidth="1"/>
    <col min="15" max="15" width="7.42578125" style="7" customWidth="1"/>
    <col min="16" max="16" width="0" style="7" hidden="1" customWidth="1"/>
    <col min="17" max="16384" width="9.28515625" style="7" hidden="1"/>
  </cols>
  <sheetData>
    <row r="1" spans="1:14" ht="206.4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customHeight="1" x14ac:dyDescent="0.2">
      <c r="A3" s="26"/>
      <c r="B3" s="20" t="s">
        <v>115</v>
      </c>
      <c r="C3" s="26"/>
      <c r="D3" s="26"/>
      <c r="E3" s="26"/>
      <c r="F3" s="26"/>
      <c r="I3" s="26"/>
      <c r="J3" s="26"/>
      <c r="K3" s="26"/>
      <c r="L3" s="26"/>
    </row>
    <row r="4" spans="1:14" ht="18" customHeight="1" x14ac:dyDescent="0.2">
      <c r="A4" s="26"/>
      <c r="B4" s="20" t="s">
        <v>50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19"/>
      <c r="N4" s="19"/>
    </row>
    <row r="5" spans="1:14" ht="18" customHeight="1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8" customHeight="1" thickBot="1" x14ac:dyDescent="0.3">
      <c r="A6" s="26"/>
      <c r="B6" s="61" t="s">
        <v>56</v>
      </c>
      <c r="C6" s="61"/>
      <c r="D6" s="61"/>
    </row>
    <row r="7" spans="1:14" ht="18" customHeight="1" thickBot="1" x14ac:dyDescent="0.25">
      <c r="B7" s="23" t="s">
        <v>48</v>
      </c>
      <c r="C7" s="62"/>
      <c r="D7" s="62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8" customHeight="1" thickBot="1" x14ac:dyDescent="0.25">
      <c r="B8" s="23" t="s">
        <v>17</v>
      </c>
      <c r="C8" s="62"/>
      <c r="D8" s="62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8" customHeight="1" thickBot="1" x14ac:dyDescent="0.25">
      <c r="B9" s="23" t="s">
        <v>51</v>
      </c>
      <c r="C9" s="63"/>
      <c r="D9" s="6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" customHeight="1" thickBot="1" x14ac:dyDescent="0.25">
      <c r="B10" s="23" t="s">
        <v>52</v>
      </c>
      <c r="C10" s="62"/>
      <c r="D10" s="6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customFormat="1" ht="18" customHeight="1" x14ac:dyDescent="0.2">
      <c r="B11" s="45" t="s">
        <v>91</v>
      </c>
    </row>
    <row r="12" spans="1:14" ht="18" customHeight="1" thickBot="1" x14ac:dyDescent="0.25">
      <c r="B12" s="15"/>
      <c r="C12" s="22"/>
      <c r="D12" s="13"/>
      <c r="E12" s="16"/>
      <c r="F12" s="38"/>
      <c r="G12" s="17"/>
      <c r="H12" s="38"/>
      <c r="I12" s="16"/>
      <c r="J12" s="13"/>
      <c r="K12" s="13"/>
      <c r="L12" s="13"/>
      <c r="M12" s="18"/>
      <c r="N12" s="13"/>
    </row>
    <row r="13" spans="1:14" ht="18" customHeight="1" thickBot="1" x14ac:dyDescent="0.3">
      <c r="B13" s="65" t="s">
        <v>90</v>
      </c>
      <c r="C13" s="64" t="s">
        <v>31</v>
      </c>
      <c r="D13" s="64"/>
      <c r="E13" s="64" t="s">
        <v>45</v>
      </c>
      <c r="F13" s="64"/>
      <c r="G13" s="64" t="s">
        <v>12</v>
      </c>
      <c r="H13" s="64"/>
      <c r="I13" s="64" t="s">
        <v>13</v>
      </c>
      <c r="J13" s="64"/>
      <c r="K13" s="64" t="s">
        <v>14</v>
      </c>
      <c r="L13" s="64"/>
      <c r="M13" s="64" t="s">
        <v>15</v>
      </c>
      <c r="N13" s="64"/>
    </row>
    <row r="14" spans="1:14" ht="18" customHeight="1" thickBot="1" x14ac:dyDescent="0.3">
      <c r="B14" s="66"/>
      <c r="C14" s="27" t="s">
        <v>112</v>
      </c>
      <c r="D14" s="27" t="s">
        <v>113</v>
      </c>
      <c r="E14" s="27" t="s">
        <v>112</v>
      </c>
      <c r="F14" s="27" t="s">
        <v>113</v>
      </c>
      <c r="G14" s="27" t="s">
        <v>112</v>
      </c>
      <c r="H14" s="27" t="s">
        <v>113</v>
      </c>
      <c r="I14" s="27" t="s">
        <v>112</v>
      </c>
      <c r="J14" s="27" t="s">
        <v>113</v>
      </c>
      <c r="K14" s="27" t="s">
        <v>112</v>
      </c>
      <c r="L14" s="27" t="s">
        <v>113</v>
      </c>
      <c r="M14" s="27" t="s">
        <v>112</v>
      </c>
      <c r="N14" s="27" t="s">
        <v>113</v>
      </c>
    </row>
    <row r="15" spans="1:14" ht="18" customHeight="1" thickBot="1" x14ac:dyDescent="0.25">
      <c r="B15" s="28" t="s">
        <v>35</v>
      </c>
      <c r="C15" s="67"/>
      <c r="D15" s="67"/>
      <c r="E15" s="71"/>
      <c r="F15" s="71"/>
      <c r="G15" s="72"/>
      <c r="H15" s="72"/>
      <c r="I15" s="72"/>
      <c r="J15" s="72"/>
      <c r="K15" s="72"/>
      <c r="L15" s="72"/>
      <c r="M15" s="72"/>
      <c r="N15" s="72"/>
    </row>
    <row r="16" spans="1:14" ht="18" customHeight="1" thickBot="1" x14ac:dyDescent="0.25">
      <c r="B16" s="28" t="s">
        <v>82</v>
      </c>
      <c r="C16" s="24">
        <f>IFERROR(VLOOKUP(C$15,'2023a Data'!$C$3:$T$37,5,FALSE),0)</f>
        <v>0</v>
      </c>
      <c r="D16" s="24">
        <f>IFERROR(VLOOKUP(C$15,'2023b Data'!$C$3:$T$37,5,FALSE),0)</f>
        <v>0</v>
      </c>
      <c r="E16" s="24">
        <f>IFERROR(VLOOKUP(E$15,'2023a Data'!$C$3:$T$37,5,FALSE),0)</f>
        <v>0</v>
      </c>
      <c r="F16" s="24">
        <f>IFERROR(VLOOKUP(E$15,'2023b Data'!$C$3:$T$37,5,FALSE),0)</f>
        <v>0</v>
      </c>
      <c r="G16" s="24">
        <f>IFERROR(VLOOKUP(G$15,'2023a Data'!$C$3:$T$37,5,FALSE),0)</f>
        <v>0</v>
      </c>
      <c r="H16" s="24">
        <f>IFERROR(VLOOKUP(G$15,'2023b Data'!$C$3:$T$37,5,FALSE),0)</f>
        <v>0</v>
      </c>
      <c r="I16" s="24">
        <f>IFERROR(VLOOKUP(I$15,'2023a Data'!$C$3:$T$37,5,FALSE),0)</f>
        <v>0</v>
      </c>
      <c r="J16" s="24">
        <f>IFERROR(VLOOKUP(I$15,'2023b Data'!$C$3:$T$37,5,FALSE),0)</f>
        <v>0</v>
      </c>
      <c r="K16" s="24">
        <f>IFERROR(VLOOKUP(K$15,'2023a Data'!$C$3:$T$37,5,FALSE),0)</f>
        <v>0</v>
      </c>
      <c r="L16" s="24">
        <f>IFERROR(VLOOKUP(K$15,'2023b Data'!$C$3:$T$37,5,FALSE),0)</f>
        <v>0</v>
      </c>
      <c r="M16" s="24">
        <f>IFERROR(VLOOKUP(M$15,'2023a Data'!$C$3:$T$37,5,FALSE),0)</f>
        <v>0</v>
      </c>
      <c r="N16" s="24">
        <f>IFERROR(VLOOKUP(M$15,'2023b Data'!$C$3:$T$37,5,FALSE),0)</f>
        <v>0</v>
      </c>
    </row>
    <row r="17" spans="2:15" ht="18" customHeight="1" thickBot="1" x14ac:dyDescent="0.25">
      <c r="B17" s="28" t="s">
        <v>83</v>
      </c>
      <c r="C17" s="24">
        <f>IFERROR(VLOOKUP(C$15,'2023a Data'!$C$3:$T$37,9,FALSE),0)</f>
        <v>0</v>
      </c>
      <c r="D17" s="24">
        <f>IFERROR(VLOOKUP(C$15,'2023b Data'!$C$3:$T$37,9,FALSE),0)</f>
        <v>0</v>
      </c>
      <c r="E17" s="24">
        <f>IFERROR(VLOOKUP(E$15,'2023a Data'!$C$3:$T$37,9,FALSE),0)</f>
        <v>0</v>
      </c>
      <c r="F17" s="24">
        <f>IFERROR(VLOOKUP(E$15,'2023b Data'!$C$3:$T$37,9,FALSE),0)</f>
        <v>0</v>
      </c>
      <c r="G17" s="24">
        <f>IFERROR(VLOOKUP(G$15,'2023a Data'!$C$3:$T$37,9,FALSE),0)</f>
        <v>0</v>
      </c>
      <c r="H17" s="24">
        <f>IFERROR(VLOOKUP(G$15,'2023b Data'!$C$3:$T$37,9,FALSE),0)</f>
        <v>0</v>
      </c>
      <c r="I17" s="24">
        <f>IFERROR(VLOOKUP(I$15,'2023a Data'!$C$3:$T$37,9,FALSE),0)</f>
        <v>0</v>
      </c>
      <c r="J17" s="24">
        <f>IFERROR(VLOOKUP(I$15,'2023b Data'!$C$3:$T$37,9,FALSE),0)</f>
        <v>0</v>
      </c>
      <c r="K17" s="24">
        <f>IFERROR(VLOOKUP(K$15,'2023a Data'!$C$3:$T$37,9,FALSE),0)</f>
        <v>0</v>
      </c>
      <c r="L17" s="24">
        <f>IFERROR(VLOOKUP(K$15,'2023b Data'!$C$3:$T$37,9,FALSE),0)</f>
        <v>0</v>
      </c>
      <c r="M17" s="24">
        <f>IFERROR(VLOOKUP(M$15,'2023a Data'!$C$3:$T$37,9,FALSE),0)</f>
        <v>0</v>
      </c>
      <c r="N17" s="24">
        <f>IFERROR(VLOOKUP(M$15,'2023b Data'!$C$3:$T$37,9,FALSE),0)</f>
        <v>0</v>
      </c>
    </row>
    <row r="18" spans="2:15" ht="18" customHeight="1" thickBot="1" x14ac:dyDescent="0.25">
      <c r="B18" s="29" t="s">
        <v>84</v>
      </c>
      <c r="C18" s="25">
        <f>IFERROR(VLOOKUP(C$15,'2023a Data'!$C$3:$T$37,13,FALSE),0)</f>
        <v>0</v>
      </c>
      <c r="D18" s="25">
        <f>IFERROR(VLOOKUP(C$15,'2023b Data'!$C$3:$T$37,13,FALSE),0)</f>
        <v>0</v>
      </c>
      <c r="E18" s="25">
        <f>IFERROR(VLOOKUP(E$15,'2023a Data'!$C$3:$T$37,13,FALSE),0)</f>
        <v>0</v>
      </c>
      <c r="F18" s="25">
        <f>IFERROR(VLOOKUP(E$15,'2023b Data'!$C$3:$T$37,13,FALSE),0)</f>
        <v>0</v>
      </c>
      <c r="G18" s="25">
        <f>IFERROR(VLOOKUP(G$15,'2023a Data'!$C$3:$T$37,13,FALSE),0)</f>
        <v>0</v>
      </c>
      <c r="H18" s="25">
        <f>IFERROR(VLOOKUP(G$15,'2023b Data'!$C$3:$T$37,13,FALSE),0)</f>
        <v>0</v>
      </c>
      <c r="I18" s="25">
        <f>IFERROR(VLOOKUP(I$15,'2023a Data'!$C$3:$T$37,13,FALSE),0)</f>
        <v>0</v>
      </c>
      <c r="J18" s="25">
        <f>IFERROR(VLOOKUP(I$15,'2023b Data'!$C$3:$T$37,13,FALSE),0)</f>
        <v>0</v>
      </c>
      <c r="K18" s="25">
        <f>IFERROR(VLOOKUP(K$15,'2023a Data'!$C$3:$T$37,13,FALSE),0)</f>
        <v>0</v>
      </c>
      <c r="L18" s="25">
        <f>IFERROR(VLOOKUP(K$15,'2023b Data'!$C$3:$T$37,13,FALSE),0)</f>
        <v>0</v>
      </c>
      <c r="M18" s="25">
        <f>IFERROR(VLOOKUP(M$15,'2023a Data'!$C$3:$T$37,13,FALSE),0)</f>
        <v>0</v>
      </c>
      <c r="N18" s="25">
        <f>IFERROR(VLOOKUP(M$15,'2023b Data'!$C$3:$T$37,13,FALSE),0)</f>
        <v>0</v>
      </c>
    </row>
    <row r="19" spans="2:15" customFormat="1" ht="18" customHeight="1" thickBot="1" x14ac:dyDescent="0.25"/>
    <row r="20" spans="2:15" ht="18" customHeight="1" thickBot="1" x14ac:dyDescent="0.25">
      <c r="B20" s="28" t="s">
        <v>80</v>
      </c>
      <c r="C20" s="58">
        <f>C16*3+D16*9</f>
        <v>0</v>
      </c>
      <c r="D20" s="58"/>
      <c r="E20" s="58">
        <f>E16*3+F16*9</f>
        <v>0</v>
      </c>
      <c r="F20" s="58"/>
      <c r="G20" s="58">
        <f>G16*3+H16*9</f>
        <v>0</v>
      </c>
      <c r="H20" s="58"/>
      <c r="I20" s="58">
        <f>I16*3+J16*9</f>
        <v>0</v>
      </c>
      <c r="J20" s="58"/>
      <c r="K20" s="58">
        <f>K16*3+L16*9</f>
        <v>0</v>
      </c>
      <c r="L20" s="58"/>
      <c r="M20" s="58">
        <f>M16*3+N16*9</f>
        <v>0</v>
      </c>
      <c r="N20" s="58"/>
    </row>
    <row r="21" spans="2:15" ht="18" customHeight="1" thickBot="1" x14ac:dyDescent="0.25">
      <c r="B21" s="28" t="s">
        <v>81</v>
      </c>
      <c r="C21" s="58">
        <f>C17*3+D17*9</f>
        <v>0</v>
      </c>
      <c r="D21" s="58"/>
      <c r="E21" s="58">
        <f>E17*3+F17*9</f>
        <v>0</v>
      </c>
      <c r="F21" s="58"/>
      <c r="G21" s="58">
        <f>G17*3+H17*9</f>
        <v>0</v>
      </c>
      <c r="H21" s="58"/>
      <c r="I21" s="58">
        <f>I17*3+J17*9</f>
        <v>0</v>
      </c>
      <c r="J21" s="58"/>
      <c r="K21" s="58">
        <f>K17*3+L17*9</f>
        <v>0</v>
      </c>
      <c r="L21" s="58"/>
      <c r="M21" s="58">
        <f>M17*3+N17*9</f>
        <v>0</v>
      </c>
      <c r="N21" s="58"/>
    </row>
    <row r="22" spans="2:15" ht="18" customHeight="1" thickBot="1" x14ac:dyDescent="0.25">
      <c r="B22" s="29" t="s">
        <v>85</v>
      </c>
      <c r="C22" s="58">
        <f>C18*3+D18*9</f>
        <v>0</v>
      </c>
      <c r="D22" s="58"/>
      <c r="E22" s="58">
        <f>E18*3+F18*9</f>
        <v>0</v>
      </c>
      <c r="F22" s="58"/>
      <c r="G22" s="58">
        <f>G18*3+H18*9</f>
        <v>0</v>
      </c>
      <c r="H22" s="58"/>
      <c r="I22" s="58">
        <f>I18*3+J18*9</f>
        <v>0</v>
      </c>
      <c r="J22" s="58"/>
      <c r="K22" s="58">
        <f>K18*3+L18*9</f>
        <v>0</v>
      </c>
      <c r="L22" s="58"/>
      <c r="M22" s="58">
        <f>M18*3+N18*9</f>
        <v>0</v>
      </c>
      <c r="N22" s="58"/>
    </row>
    <row r="23" spans="2:15" ht="31.15" customHeight="1" thickBot="1" x14ac:dyDescent="0.25">
      <c r="B23" s="29" t="s">
        <v>86</v>
      </c>
      <c r="C23" s="57">
        <f>D18*12-C22</f>
        <v>0</v>
      </c>
      <c r="D23" s="57"/>
      <c r="E23" s="57">
        <f>F18*12-E22</f>
        <v>0</v>
      </c>
      <c r="F23" s="57"/>
      <c r="G23" s="57">
        <f>H18*12-G22</f>
        <v>0</v>
      </c>
      <c r="H23" s="57"/>
      <c r="I23" s="57">
        <f>J18*12-I22</f>
        <v>0</v>
      </c>
      <c r="J23" s="57"/>
      <c r="K23" s="57">
        <f>L18*12-K22</f>
        <v>0</v>
      </c>
      <c r="L23" s="57"/>
      <c r="M23" s="57">
        <f>N18*12-M22</f>
        <v>0</v>
      </c>
      <c r="N23" s="57"/>
    </row>
    <row r="24" spans="2:15" s="26" customFormat="1" ht="18" customHeight="1" thickBo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18" customHeight="1" thickBot="1" x14ac:dyDescent="0.3">
      <c r="B25" s="30" t="s">
        <v>28</v>
      </c>
      <c r="C25" s="68" t="s">
        <v>31</v>
      </c>
      <c r="D25" s="68"/>
      <c r="E25" s="68" t="s">
        <v>45</v>
      </c>
      <c r="F25" s="68"/>
      <c r="G25" s="68" t="s">
        <v>12</v>
      </c>
      <c r="H25" s="68"/>
      <c r="I25" s="68" t="s">
        <v>13</v>
      </c>
      <c r="J25" s="68"/>
      <c r="K25" s="68" t="s">
        <v>14</v>
      </c>
      <c r="L25" s="68"/>
      <c r="M25" s="68" t="s">
        <v>15</v>
      </c>
      <c r="N25" s="68"/>
    </row>
    <row r="26" spans="2:15" ht="18" customHeight="1" thickBot="1" x14ac:dyDescent="0.25">
      <c r="B26" s="31" t="s">
        <v>53</v>
      </c>
      <c r="C26" s="58">
        <f>Multiply!$D$15</f>
        <v>0</v>
      </c>
      <c r="D26" s="58"/>
      <c r="E26" s="69">
        <f>Multiply!$D$15</f>
        <v>0</v>
      </c>
      <c r="F26" s="69"/>
      <c r="G26" s="69">
        <f>Multiply!$D$15</f>
        <v>0</v>
      </c>
      <c r="H26" s="69"/>
      <c r="I26" s="69">
        <f>Multiply!$D$15</f>
        <v>0</v>
      </c>
      <c r="J26" s="69"/>
      <c r="K26" s="69">
        <f>Multiply!$D$15</f>
        <v>0</v>
      </c>
      <c r="L26" s="69"/>
      <c r="M26" s="69">
        <f>Multiply!$D$15</f>
        <v>0</v>
      </c>
      <c r="N26" s="69"/>
    </row>
    <row r="27" spans="2:15" ht="18" customHeight="1" thickBot="1" x14ac:dyDescent="0.25">
      <c r="B27" s="31" t="s">
        <v>54</v>
      </c>
      <c r="C27" s="69">
        <f>IF($C$9="",0,$C$9)</f>
        <v>0</v>
      </c>
      <c r="D27" s="69"/>
      <c r="E27" s="69">
        <f>IF($C$9="",0,$C$9)</f>
        <v>0</v>
      </c>
      <c r="F27" s="69"/>
      <c r="G27" s="69">
        <f>IF($C$9="",0,$C$9)</f>
        <v>0</v>
      </c>
      <c r="H27" s="69"/>
      <c r="I27" s="69">
        <f>IF($C$9="",0,$C$9)</f>
        <v>0</v>
      </c>
      <c r="J27" s="69"/>
      <c r="K27" s="69">
        <f>IF($C$9="",0,$C$9)</f>
        <v>0</v>
      </c>
      <c r="L27" s="69"/>
      <c r="M27" s="69">
        <f>IF($C$9="",0,$C$9)</f>
        <v>0</v>
      </c>
      <c r="N27" s="69"/>
    </row>
    <row r="28" spans="2:15" ht="18" customHeight="1" thickBot="1" x14ac:dyDescent="0.25">
      <c r="B28" s="32" t="s">
        <v>29</v>
      </c>
      <c r="C28" s="57">
        <f>C18+C26+C27</f>
        <v>0</v>
      </c>
      <c r="D28" s="57"/>
      <c r="E28" s="57">
        <f>E18+E26+E27</f>
        <v>0</v>
      </c>
      <c r="F28" s="57"/>
      <c r="G28" s="57">
        <f>G18+G26+G27</f>
        <v>0</v>
      </c>
      <c r="H28" s="57"/>
      <c r="I28" s="57">
        <f>I18+I26+I27</f>
        <v>0</v>
      </c>
      <c r="J28" s="57"/>
      <c r="K28" s="57">
        <f>K18+K26+K27</f>
        <v>0</v>
      </c>
      <c r="L28" s="57"/>
      <c r="M28" s="57">
        <f>M18+M26+M27</f>
        <v>0</v>
      </c>
      <c r="N28" s="57"/>
    </row>
    <row r="29" spans="2:15" s="26" customFormat="1" ht="18" customHeight="1" thickBo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8" customHeight="1" thickBot="1" x14ac:dyDescent="0.25">
      <c r="B30" s="33" t="s">
        <v>26</v>
      </c>
      <c r="C30" s="70" t="s">
        <v>31</v>
      </c>
      <c r="D30" s="70"/>
      <c r="E30" s="70" t="s">
        <v>45</v>
      </c>
      <c r="F30" s="70"/>
      <c r="G30" s="70" t="s">
        <v>12</v>
      </c>
      <c r="H30" s="70"/>
      <c r="I30" s="70" t="s">
        <v>13</v>
      </c>
      <c r="J30" s="70"/>
      <c r="K30" s="70" t="s">
        <v>14</v>
      </c>
      <c r="L30" s="70"/>
      <c r="M30" s="70" t="s">
        <v>15</v>
      </c>
      <c r="N30" s="70"/>
    </row>
    <row r="31" spans="2:15" ht="18" customHeight="1" thickBot="1" x14ac:dyDescent="0.25">
      <c r="B31" s="34" t="s">
        <v>46</v>
      </c>
      <c r="C31" s="69">
        <f>C17*8+D17*4</f>
        <v>0</v>
      </c>
      <c r="D31" s="69"/>
      <c r="E31" s="69">
        <f>E17*8+F17*4</f>
        <v>0</v>
      </c>
      <c r="F31" s="69"/>
      <c r="G31" s="69">
        <f>G17*8+H17*4</f>
        <v>0</v>
      </c>
      <c r="H31" s="69"/>
      <c r="I31" s="69">
        <f>I17*8+J17*4</f>
        <v>0</v>
      </c>
      <c r="J31" s="69"/>
      <c r="K31" s="69">
        <f>K17*8+L17*4</f>
        <v>0</v>
      </c>
      <c r="L31" s="69"/>
      <c r="M31" s="69">
        <f>M17*8+N17*4</f>
        <v>0</v>
      </c>
      <c r="N31" s="69"/>
    </row>
    <row r="32" spans="2:15" ht="18" customHeight="1" thickBot="1" x14ac:dyDescent="0.25">
      <c r="B32" s="34" t="s">
        <v>55</v>
      </c>
      <c r="C32" s="69">
        <f t="shared" ref="C32:M32" si="0">IF(C27=0,0,(C27)*12)</f>
        <v>0</v>
      </c>
      <c r="D32" s="69"/>
      <c r="E32" s="69">
        <f t="shared" si="0"/>
        <v>0</v>
      </c>
      <c r="F32" s="69"/>
      <c r="G32" s="69">
        <f t="shared" si="0"/>
        <v>0</v>
      </c>
      <c r="H32" s="69"/>
      <c r="I32" s="69">
        <f t="shared" si="0"/>
        <v>0</v>
      </c>
      <c r="J32" s="69"/>
      <c r="K32" s="69">
        <f t="shared" si="0"/>
        <v>0</v>
      </c>
      <c r="L32" s="69"/>
      <c r="M32" s="69">
        <f t="shared" si="0"/>
        <v>0</v>
      </c>
      <c r="N32" s="69"/>
    </row>
    <row r="33" spans="1:14" ht="18" customHeight="1" thickBot="1" x14ac:dyDescent="0.25">
      <c r="B33" s="35" t="s">
        <v>27</v>
      </c>
      <c r="C33" s="57">
        <f t="shared" ref="C33:M33" si="1">C32+C31</f>
        <v>0</v>
      </c>
      <c r="D33" s="57"/>
      <c r="E33" s="57">
        <f t="shared" si="1"/>
        <v>0</v>
      </c>
      <c r="F33" s="57"/>
      <c r="G33" s="57">
        <f t="shared" si="1"/>
        <v>0</v>
      </c>
      <c r="H33" s="57"/>
      <c r="I33" s="57">
        <f t="shared" si="1"/>
        <v>0</v>
      </c>
      <c r="J33" s="57"/>
      <c r="K33" s="57">
        <f t="shared" si="1"/>
        <v>0</v>
      </c>
      <c r="L33" s="57"/>
      <c r="M33" s="57">
        <f t="shared" si="1"/>
        <v>0</v>
      </c>
      <c r="N33" s="57"/>
    </row>
    <row r="34" spans="1:14" ht="18" customHeight="1" thickBot="1" x14ac:dyDescent="0.25">
      <c r="B34" s="35" t="s">
        <v>47</v>
      </c>
      <c r="C34" s="57" t="s">
        <v>30</v>
      </c>
      <c r="D34" s="57"/>
      <c r="E34" s="57" t="s">
        <v>30</v>
      </c>
      <c r="F34" s="57"/>
      <c r="G34" s="57" t="s">
        <v>30</v>
      </c>
      <c r="H34" s="57"/>
      <c r="I34" s="57" t="s">
        <v>30</v>
      </c>
      <c r="J34" s="57"/>
      <c r="K34" s="57">
        <f>IFERROR(VLOOKUP(K15,'2023a Data'!$C$3:$T$37,18,FALSE),0)</f>
        <v>0</v>
      </c>
      <c r="L34" s="57"/>
      <c r="M34" s="57" t="s">
        <v>49</v>
      </c>
      <c r="N34" s="57"/>
    </row>
    <row r="35" spans="1:14" ht="18" customHeight="1" thickBot="1" x14ac:dyDescent="0.25">
      <c r="B35" s="35" t="s">
        <v>57</v>
      </c>
      <c r="C35" s="57">
        <v>0</v>
      </c>
      <c r="D35" s="57"/>
      <c r="E35" s="57">
        <v>0</v>
      </c>
      <c r="F35" s="57"/>
      <c r="G35" s="57">
        <v>0</v>
      </c>
      <c r="H35" s="57"/>
      <c r="I35" s="57">
        <v>0</v>
      </c>
      <c r="J35" s="57"/>
      <c r="K35" s="57">
        <f>MAX(K34-K31-K32,0)</f>
        <v>0</v>
      </c>
      <c r="L35" s="57"/>
      <c r="M35" s="57">
        <v>0</v>
      </c>
      <c r="N35" s="57"/>
    </row>
    <row r="36" spans="1:14" ht="18" customHeight="1" x14ac:dyDescent="0.2">
      <c r="A36" s="14"/>
      <c r="B36" s="3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8" customHeight="1" x14ac:dyDescent="0.2">
      <c r="B37" s="13" t="s">
        <v>114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8" customHeight="1" x14ac:dyDescent="0.2">
      <c r="B38" s="44" t="s">
        <v>58</v>
      </c>
      <c r="K38" s="9"/>
      <c r="L38" s="9"/>
    </row>
    <row r="39" spans="1:14" ht="18" customHeight="1" x14ac:dyDescent="0.2">
      <c r="B39" s="59" t="s">
        <v>59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39"/>
    </row>
    <row r="40" spans="1:14" ht="18" customHeight="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39"/>
    </row>
    <row r="41" spans="1:14" x14ac:dyDescent="0.2"/>
    <row r="46" spans="1:14" hidden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idden="1" x14ac:dyDescent="0.2">
      <c r="G47" s="1"/>
      <c r="H47" s="1"/>
      <c r="I47" s="1"/>
      <c r="J47" s="1"/>
      <c r="K47" s="1"/>
      <c r="L47" s="1"/>
      <c r="M47" s="1"/>
      <c r="N47" s="1"/>
    </row>
    <row r="48" spans="1:14" hidden="1" x14ac:dyDescent="0.2">
      <c r="G48" s="1"/>
      <c r="H48" s="1"/>
      <c r="I48" s="1"/>
      <c r="J48" s="1"/>
      <c r="K48" s="1"/>
      <c r="L48" s="1"/>
      <c r="M48" s="1"/>
      <c r="N48" s="1"/>
    </row>
    <row r="49" spans="3:14" hidden="1" x14ac:dyDescent="0.2">
      <c r="G49" s="1"/>
      <c r="H49" s="1"/>
      <c r="I49" s="1"/>
      <c r="J49" s="1"/>
      <c r="K49" s="1"/>
      <c r="L49" s="1"/>
      <c r="M49" s="1"/>
      <c r="N49" s="1"/>
    </row>
    <row r="50" spans="3:14" hidden="1" x14ac:dyDescent="0.2">
      <c r="G50" s="1"/>
      <c r="H50" s="1"/>
      <c r="I50" s="1"/>
      <c r="J50" s="1"/>
      <c r="K50" s="1"/>
      <c r="L50" s="1"/>
      <c r="M50" s="1"/>
      <c r="N50" s="1"/>
    </row>
    <row r="51" spans="3:14" hidden="1" x14ac:dyDescent="0.2">
      <c r="G51" s="1"/>
      <c r="H51" s="1"/>
      <c r="I51" s="1"/>
      <c r="J51" s="1"/>
      <c r="K51" s="1"/>
      <c r="L51" s="1"/>
      <c r="M51" s="1"/>
      <c r="N51" s="1"/>
    </row>
    <row r="52" spans="3:14" hidden="1" x14ac:dyDescent="0.2">
      <c r="G52" s="1"/>
      <c r="H52" s="1"/>
      <c r="I52" s="1"/>
      <c r="J52" s="1"/>
      <c r="K52" s="1"/>
      <c r="L52" s="1"/>
      <c r="M52" s="1"/>
      <c r="N52" s="1"/>
    </row>
    <row r="53" spans="3:14" hidden="1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idden="1" x14ac:dyDescent="0.2">
      <c r="G54" s="1"/>
      <c r="H54" s="1"/>
      <c r="I54" s="1"/>
      <c r="J54" s="1"/>
      <c r="K54" s="1"/>
      <c r="L54" s="1"/>
      <c r="M54" s="1"/>
      <c r="N54" s="1"/>
    </row>
    <row r="55" spans="3:14" hidden="1" x14ac:dyDescent="0.2">
      <c r="G55" s="1"/>
      <c r="H55" s="1"/>
      <c r="I55" s="1"/>
      <c r="J55" s="1"/>
      <c r="K55" s="1"/>
      <c r="L55" s="1"/>
      <c r="M55" s="1"/>
      <c r="N55" s="1"/>
    </row>
    <row r="56" spans="3:14" hidden="1" x14ac:dyDescent="0.2">
      <c r="G56" s="1"/>
      <c r="H56" s="1"/>
      <c r="I56" s="1"/>
      <c r="J56" s="1"/>
      <c r="K56" s="1"/>
      <c r="L56" s="1"/>
      <c r="M56" s="1"/>
      <c r="N56" s="1"/>
    </row>
    <row r="57" spans="3:14" hidden="1" x14ac:dyDescent="0.2">
      <c r="G57" s="1"/>
      <c r="H57" s="1"/>
      <c r="I57" s="1"/>
      <c r="J57" s="1"/>
      <c r="K57" s="1"/>
      <c r="L57" s="1"/>
      <c r="M57" s="1"/>
      <c r="N57" s="1"/>
    </row>
    <row r="58" spans="3:14" hidden="1" x14ac:dyDescent="0.2">
      <c r="G58" s="1"/>
      <c r="H58" s="1"/>
      <c r="I58" s="1"/>
      <c r="J58" s="1"/>
      <c r="K58" s="1"/>
      <c r="L58" s="1"/>
      <c r="M58" s="1"/>
      <c r="N58" s="1"/>
    </row>
    <row r="59" spans="3:14" hidden="1" x14ac:dyDescent="0.2">
      <c r="G59" s="1"/>
      <c r="H59" s="1"/>
      <c r="I59" s="1"/>
      <c r="J59" s="1"/>
      <c r="K59" s="1"/>
      <c r="L59" s="1"/>
      <c r="M59" s="1"/>
      <c r="N59" s="1"/>
    </row>
    <row r="60" spans="3:14" hidden="1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3:14" hidden="1" x14ac:dyDescent="0.2">
      <c r="G61" s="1"/>
      <c r="H61" s="1"/>
      <c r="I61" s="1"/>
      <c r="J61" s="1"/>
      <c r="K61" s="1"/>
      <c r="L61" s="1"/>
      <c r="M61" s="1"/>
      <c r="N61" s="1"/>
    </row>
    <row r="62" spans="3:14" hidden="1" x14ac:dyDescent="0.2">
      <c r="G62" s="1"/>
      <c r="H62" s="1"/>
      <c r="I62" s="1"/>
      <c r="J62" s="1"/>
      <c r="K62" s="1"/>
      <c r="L62" s="1"/>
      <c r="M62" s="1"/>
      <c r="N62" s="1"/>
    </row>
    <row r="63" spans="3:14" hidden="1" x14ac:dyDescent="0.2">
      <c r="G63" s="1"/>
      <c r="H63" s="1"/>
      <c r="I63" s="1"/>
      <c r="J63" s="1"/>
      <c r="K63" s="1"/>
      <c r="L63" s="1"/>
      <c r="M63" s="1"/>
      <c r="N63" s="1"/>
    </row>
    <row r="64" spans="3:14" hidden="1" x14ac:dyDescent="0.2">
      <c r="G64" s="1"/>
      <c r="H64" s="1"/>
      <c r="I64" s="1"/>
      <c r="J64" s="1"/>
      <c r="K64" s="1"/>
      <c r="L64" s="1"/>
      <c r="M64" s="1"/>
      <c r="N64" s="1"/>
    </row>
    <row r="65" spans="3:14" hidden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sheetProtection algorithmName="SHA-512" hashValue="v6CoLn98NApS057Twrvof3ruJRVVmXl2NHfhA6R3XYPUUYveNudmycdrfqZWh0a6/sTS6e8CcUIN+7XJ2yQv9g==" saltValue="FQs0faTuvk+lyAWfwQ3VEg==" spinCount="100000" sheet="1" selectLockedCells="1"/>
  <mergeCells count="103">
    <mergeCell ref="K35:L35"/>
    <mergeCell ref="M35:N35"/>
    <mergeCell ref="M34:N34"/>
    <mergeCell ref="M33:N33"/>
    <mergeCell ref="M32:N32"/>
    <mergeCell ref="E15:F15"/>
    <mergeCell ref="G15:H15"/>
    <mergeCell ref="I15:J15"/>
    <mergeCell ref="K15:L15"/>
    <mergeCell ref="M15:N15"/>
    <mergeCell ref="E31:F31"/>
    <mergeCell ref="G31:H31"/>
    <mergeCell ref="I31:J31"/>
    <mergeCell ref="K31:L31"/>
    <mergeCell ref="K32:L32"/>
    <mergeCell ref="K33:L33"/>
    <mergeCell ref="K34:L34"/>
    <mergeCell ref="G26:H26"/>
    <mergeCell ref="G27:H27"/>
    <mergeCell ref="G28:H28"/>
    <mergeCell ref="E26:F26"/>
    <mergeCell ref="E27:F27"/>
    <mergeCell ref="E28:F28"/>
    <mergeCell ref="E20:F20"/>
    <mergeCell ref="C35:D35"/>
    <mergeCell ref="E35:F35"/>
    <mergeCell ref="E34:F34"/>
    <mergeCell ref="E33:F33"/>
    <mergeCell ref="E32:F32"/>
    <mergeCell ref="G35:H35"/>
    <mergeCell ref="I35:J35"/>
    <mergeCell ref="I34:J34"/>
    <mergeCell ref="I33:J33"/>
    <mergeCell ref="I32:J32"/>
    <mergeCell ref="C34:D34"/>
    <mergeCell ref="G32:H32"/>
    <mergeCell ref="G33:H33"/>
    <mergeCell ref="G34:H34"/>
    <mergeCell ref="C31:D31"/>
    <mergeCell ref="C30:D30"/>
    <mergeCell ref="E30:F30"/>
    <mergeCell ref="G30:H30"/>
    <mergeCell ref="I30:J30"/>
    <mergeCell ref="K30:L30"/>
    <mergeCell ref="M30:N30"/>
    <mergeCell ref="C32:D32"/>
    <mergeCell ref="C33:D33"/>
    <mergeCell ref="M31:N31"/>
    <mergeCell ref="C26:D26"/>
    <mergeCell ref="C27:D27"/>
    <mergeCell ref="C28:D28"/>
    <mergeCell ref="K25:L25"/>
    <mergeCell ref="M25:N25"/>
    <mergeCell ref="M26:N26"/>
    <mergeCell ref="M27:N27"/>
    <mergeCell ref="M28:N28"/>
    <mergeCell ref="K28:L28"/>
    <mergeCell ref="K27:L27"/>
    <mergeCell ref="K26:L26"/>
    <mergeCell ref="I26:J26"/>
    <mergeCell ref="I27:J27"/>
    <mergeCell ref="I28:J28"/>
    <mergeCell ref="G20:H20"/>
    <mergeCell ref="I20:J20"/>
    <mergeCell ref="K20:L20"/>
    <mergeCell ref="M20:N20"/>
    <mergeCell ref="B39:M40"/>
    <mergeCell ref="B6:D6"/>
    <mergeCell ref="C7:D7"/>
    <mergeCell ref="C8:D8"/>
    <mergeCell ref="C9:D9"/>
    <mergeCell ref="C10:D10"/>
    <mergeCell ref="C13:D13"/>
    <mergeCell ref="B13:B14"/>
    <mergeCell ref="C15:D15"/>
    <mergeCell ref="E13:F13"/>
    <mergeCell ref="G13:H13"/>
    <mergeCell ref="I13:J13"/>
    <mergeCell ref="K13:L13"/>
    <mergeCell ref="M13:N13"/>
    <mergeCell ref="C25:D25"/>
    <mergeCell ref="C20:D20"/>
    <mergeCell ref="E25:F25"/>
    <mergeCell ref="G25:H25"/>
    <mergeCell ref="I25:J25"/>
    <mergeCell ref="M23:N23"/>
    <mergeCell ref="C23:D23"/>
    <mergeCell ref="E23:F23"/>
    <mergeCell ref="G23:H23"/>
    <mergeCell ref="I23:J23"/>
    <mergeCell ref="K23:L23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</mergeCells>
  <phoneticPr fontId="0" type="noConversion"/>
  <dataValidations count="5">
    <dataValidation type="list" allowBlank="1" showInputMessage="1" showErrorMessage="1" sqref="C15" xr:uid="{00000000-0002-0000-0000-000000000000}">
      <formula1>Ingwe</formula1>
    </dataValidation>
    <dataValidation type="list" allowBlank="1" showInputMessage="1" showErrorMessage="1" sqref="G15" xr:uid="{00000000-0002-0000-0000-000001000000}">
      <formula1>Custom</formula1>
    </dataValidation>
    <dataValidation type="list" allowBlank="1" showInputMessage="1" showErrorMessage="1" sqref="I15" xr:uid="{00000000-0002-0000-0000-000002000000}">
      <formula1>Incentive</formula1>
    </dataValidation>
    <dataValidation type="list" allowBlank="1" showInputMessage="1" showErrorMessage="1" sqref="K15" xr:uid="{00000000-0002-0000-0000-000003000000}">
      <formula1>Extender</formula1>
    </dataValidation>
    <dataValidation type="custom" allowBlank="1" showInputMessage="1" showErrorMessage="1" errorTitle="HealthSaver" error="There is a minimum contribution of R100 to HealthSaver. Enter R0 if there is no contribution to HealthSaver." sqref="C9" xr:uid="{00000000-0002-0000-0000-000004000000}">
      <formula1>OR(C9&gt;=100,C9=0)</formula1>
    </dataValidation>
  </dataValidations>
  <pageMargins left="1.04" right="0.4" top="0.91" bottom="0.47244094488188981" header="0.27559055118110237" footer="0.23622047244094491"/>
  <pageSetup paperSize="9" scale="71" orientation="landscape" horizontalDpi="1200" verticalDpi="1200" r:id="rId1"/>
  <headerFooter alignWithMargins="0"/>
  <ignoredErrors>
    <ignoredError sqref="D16:N1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68DDD5-8AFF-4779-891E-5CEDDE2FA79D}">
          <x14:formula1>
            <xm:f>'2023a Data'!$C$18</xm:f>
          </x14:formula1>
          <xm:sqref>E15:F15</xm:sqref>
        </x14:dataValidation>
        <x14:dataValidation type="list" allowBlank="1" showInputMessage="1" showErrorMessage="1" xr:uid="{BF987130-0FB0-4B28-85FB-728A765C0A76}">
          <x14:formula1>
            <xm:f>'2023a Data'!$C$37</xm:f>
          </x14:formula1>
          <xm:sqref>M15:N15</xm:sqref>
        </x14:dataValidation>
        <x14:dataValidation type="list" allowBlank="1" showInputMessage="1" showErrorMessage="1" xr:uid="{37433D4F-E773-4F52-96FE-12978C2484BF}">
          <x14:formula1>
            <xm:f>Multiply!$B$20:$B$22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AL62"/>
  <sheetViews>
    <sheetView zoomScale="60" zoomScaleNormal="60" workbookViewId="0">
      <pane xSplit="3" topLeftCell="D1" activePane="topRight" state="frozenSplit"/>
      <selection activeCell="C10" sqref="C10:D10"/>
      <selection pane="topRight" activeCell="C10" sqref="C10:D10"/>
    </sheetView>
  </sheetViews>
  <sheetFormatPr defaultColWidth="9.28515625" defaultRowHeight="12.75" x14ac:dyDescent="0.2"/>
  <cols>
    <col min="1" max="1" width="7.42578125" style="5" bestFit="1" customWidth="1"/>
    <col min="2" max="2" width="18" style="5" customWidth="1"/>
    <col min="3" max="3" width="32.42578125" style="5" bestFit="1" customWidth="1"/>
    <col min="4" max="20" width="9.28515625" style="5" customWidth="1"/>
    <col min="21" max="22" width="9.28515625" style="5"/>
    <col min="23" max="23" width="30.42578125" style="5" bestFit="1" customWidth="1"/>
    <col min="24" max="24" width="35.42578125" style="5" bestFit="1" customWidth="1"/>
    <col min="25" max="25" width="33.42578125" style="5" bestFit="1" customWidth="1"/>
    <col min="26" max="26" width="12.42578125" style="5" bestFit="1" customWidth="1"/>
    <col min="27" max="27" width="8.7109375" style="5" bestFit="1" customWidth="1"/>
    <col min="28" max="28" width="15.28515625" style="5" bestFit="1" customWidth="1"/>
    <col min="29" max="29" width="9.7109375" style="5" bestFit="1" customWidth="1"/>
    <col min="30" max="38" width="9.7109375" style="5" customWidth="1"/>
    <col min="39" max="16384" width="9.28515625" style="5"/>
  </cols>
  <sheetData>
    <row r="1" spans="1:38" customFormat="1" x14ac:dyDescent="0.2"/>
    <row r="2" spans="1:38" ht="51" x14ac:dyDescent="0.2">
      <c r="A2" s="4" t="s">
        <v>16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0" t="s">
        <v>18</v>
      </c>
      <c r="H2" s="4" t="s">
        <v>5</v>
      </c>
      <c r="I2" s="4" t="s">
        <v>6</v>
      </c>
      <c r="J2" s="4" t="s">
        <v>7</v>
      </c>
      <c r="K2" s="40" t="s">
        <v>19</v>
      </c>
      <c r="L2" s="4" t="s">
        <v>8</v>
      </c>
      <c r="M2" s="4" t="s">
        <v>9</v>
      </c>
      <c r="N2" s="4" t="s">
        <v>10</v>
      </c>
      <c r="O2" s="40" t="s">
        <v>20</v>
      </c>
      <c r="P2" s="4" t="s">
        <v>11</v>
      </c>
      <c r="Q2" s="4" t="s">
        <v>22</v>
      </c>
      <c r="R2" s="4" t="s">
        <v>23</v>
      </c>
      <c r="S2" s="4" t="s">
        <v>24</v>
      </c>
      <c r="T2" s="40" t="s">
        <v>25</v>
      </c>
      <c r="Y2" s="46" t="s">
        <v>61</v>
      </c>
      <c r="Z2" s="46" t="s">
        <v>62</v>
      </c>
      <c r="AA2" s="46" t="s">
        <v>21</v>
      </c>
      <c r="AB2" s="46" t="s">
        <v>63</v>
      </c>
      <c r="AC2" s="46" t="s">
        <v>64</v>
      </c>
      <c r="AD2" s="46" t="s">
        <v>2</v>
      </c>
      <c r="AE2" s="46" t="s">
        <v>3</v>
      </c>
      <c r="AF2" s="46" t="s">
        <v>4</v>
      </c>
      <c r="AG2" s="46" t="s">
        <v>5</v>
      </c>
      <c r="AH2" s="46" t="s">
        <v>6</v>
      </c>
      <c r="AI2" s="46" t="s">
        <v>7</v>
      </c>
      <c r="AJ2" s="46" t="s">
        <v>8</v>
      </c>
      <c r="AK2" s="46" t="s">
        <v>9</v>
      </c>
      <c r="AL2" s="46" t="s">
        <v>10</v>
      </c>
    </row>
    <row r="3" spans="1:38" ht="15" x14ac:dyDescent="0.25">
      <c r="A3" s="5">
        <v>1</v>
      </c>
      <c r="B3" s="5" t="str">
        <f>AA3</f>
        <v>Ingwe</v>
      </c>
      <c r="C3" s="3" t="s">
        <v>92</v>
      </c>
      <c r="D3" s="41">
        <f t="shared" ref="D3:F22" si="0">VLOOKUP($C3,$Y$3:$AI$37,MATCH(D$2,$Y$2:$AI$2,0),0)</f>
        <v>482</v>
      </c>
      <c r="E3" s="41">
        <f t="shared" si="0"/>
        <v>482</v>
      </c>
      <c r="F3" s="41">
        <f t="shared" si="0"/>
        <v>415</v>
      </c>
      <c r="G3" s="42">
        <f t="shared" ref="G3:G37" si="1">D3+E3*Adults+F3*MIN(IF(Children="",0,Children),$P3)</f>
        <v>482</v>
      </c>
      <c r="H3" s="41">
        <f t="shared" ref="H3:J22" si="2">VLOOKUP($C3,$Y$3:$AI$37,MATCH(H$2,$Y$2:$AI$2,0),0)</f>
        <v>0</v>
      </c>
      <c r="I3" s="41">
        <f t="shared" si="2"/>
        <v>0</v>
      </c>
      <c r="J3" s="41">
        <f t="shared" si="2"/>
        <v>0</v>
      </c>
      <c r="K3" s="42">
        <f t="shared" ref="K3:K37" si="3">H3+I3*Adults+J3*MIN(IF(Children="",0,Children),$P3)</f>
        <v>0</v>
      </c>
      <c r="L3" s="41">
        <f t="shared" ref="L3:L37" si="4">D3+H3</f>
        <v>482</v>
      </c>
      <c r="M3" s="41">
        <f t="shared" ref="M3:M37" si="5">E3+I3</f>
        <v>482</v>
      </c>
      <c r="N3" s="41">
        <f t="shared" ref="N3:N37" si="6">F3+J3</f>
        <v>415</v>
      </c>
      <c r="O3" s="42">
        <f t="shared" ref="O3:O37" si="7">K3+G3</f>
        <v>482</v>
      </c>
      <c r="P3" s="41">
        <v>99</v>
      </c>
      <c r="Q3" s="43">
        <v>0</v>
      </c>
      <c r="R3" s="43">
        <v>0</v>
      </c>
      <c r="S3" s="43">
        <v>0</v>
      </c>
      <c r="T3" s="42">
        <f t="shared" ref="T3" si="8">Q3+R3*Adults+S3*MIN(IF(Children="",0,Children),$P3)</f>
        <v>0</v>
      </c>
      <c r="X3"/>
      <c r="Y3" s="3" t="s">
        <v>92</v>
      </c>
      <c r="Z3" s="3" t="s">
        <v>93</v>
      </c>
      <c r="AA3" s="3" t="s">
        <v>31</v>
      </c>
      <c r="AB3" t="s">
        <v>87</v>
      </c>
      <c r="AC3"/>
      <c r="AD3" s="5">
        <v>482</v>
      </c>
      <c r="AE3" s="5">
        <v>482</v>
      </c>
      <c r="AF3" s="5">
        <v>415</v>
      </c>
      <c r="AG3" s="5">
        <v>0</v>
      </c>
      <c r="AH3" s="5">
        <v>0</v>
      </c>
      <c r="AI3" s="5">
        <v>0</v>
      </c>
      <c r="AJ3" s="5">
        <v>482</v>
      </c>
      <c r="AK3" s="5">
        <v>482</v>
      </c>
      <c r="AL3" s="5">
        <v>415</v>
      </c>
    </row>
    <row r="4" spans="1:38" ht="15" x14ac:dyDescent="0.25">
      <c r="A4" s="5">
        <v>2</v>
      </c>
      <c r="B4" s="5" t="str">
        <f t="shared" ref="B4:B37" si="9">AA4</f>
        <v>Ingwe</v>
      </c>
      <c r="C4" s="3" t="s">
        <v>94</v>
      </c>
      <c r="D4" s="41">
        <f t="shared" si="0"/>
        <v>482</v>
      </c>
      <c r="E4" s="41">
        <f t="shared" si="0"/>
        <v>482</v>
      </c>
      <c r="F4" s="41">
        <f t="shared" si="0"/>
        <v>434</v>
      </c>
      <c r="G4" s="42">
        <f t="shared" si="1"/>
        <v>482</v>
      </c>
      <c r="H4" s="41">
        <f t="shared" si="2"/>
        <v>0</v>
      </c>
      <c r="I4" s="41">
        <f t="shared" si="2"/>
        <v>0</v>
      </c>
      <c r="J4" s="41">
        <f t="shared" si="2"/>
        <v>0</v>
      </c>
      <c r="K4" s="42">
        <f t="shared" si="3"/>
        <v>0</v>
      </c>
      <c r="L4" s="41">
        <f t="shared" si="4"/>
        <v>482</v>
      </c>
      <c r="M4" s="41">
        <f t="shared" si="5"/>
        <v>482</v>
      </c>
      <c r="N4" s="41">
        <f t="shared" si="6"/>
        <v>434</v>
      </c>
      <c r="O4" s="42">
        <f t="shared" si="7"/>
        <v>482</v>
      </c>
      <c r="P4" s="41">
        <v>99</v>
      </c>
      <c r="Q4" s="43">
        <v>0</v>
      </c>
      <c r="R4" s="43">
        <v>0</v>
      </c>
      <c r="S4" s="43">
        <v>0</v>
      </c>
      <c r="T4" s="42">
        <f t="shared" ref="T4:T37" si="10">Q4+R4*Adults+S4*MIN(IF(Children="",0,Children),$P4)</f>
        <v>0</v>
      </c>
      <c r="X4"/>
      <c r="Y4" s="3" t="s">
        <v>94</v>
      </c>
      <c r="Z4" s="3" t="s">
        <v>93</v>
      </c>
      <c r="AA4" s="3" t="s">
        <v>31</v>
      </c>
      <c r="AB4" t="s">
        <v>88</v>
      </c>
      <c r="AC4"/>
      <c r="AD4" s="5">
        <v>482</v>
      </c>
      <c r="AE4" s="5">
        <v>482</v>
      </c>
      <c r="AF4" s="5">
        <v>434</v>
      </c>
      <c r="AG4" s="5">
        <v>0</v>
      </c>
      <c r="AH4" s="5">
        <v>0</v>
      </c>
      <c r="AI4" s="5">
        <v>0</v>
      </c>
      <c r="AJ4" s="5">
        <v>482</v>
      </c>
      <c r="AK4" s="5">
        <v>482</v>
      </c>
      <c r="AL4" s="5">
        <v>434</v>
      </c>
    </row>
    <row r="5" spans="1:38" ht="15" x14ac:dyDescent="0.25">
      <c r="A5" s="5">
        <v>3</v>
      </c>
      <c r="B5" s="5" t="str">
        <f t="shared" si="9"/>
        <v>Ingwe</v>
      </c>
      <c r="C5" s="3" t="s">
        <v>95</v>
      </c>
      <c r="D5" s="41">
        <f t="shared" si="0"/>
        <v>482</v>
      </c>
      <c r="E5" s="41">
        <f t="shared" si="0"/>
        <v>482</v>
      </c>
      <c r="F5" s="41">
        <f t="shared" si="0"/>
        <v>482</v>
      </c>
      <c r="G5" s="42">
        <f t="shared" si="1"/>
        <v>482</v>
      </c>
      <c r="H5" s="41">
        <f t="shared" si="2"/>
        <v>0</v>
      </c>
      <c r="I5" s="41">
        <f t="shared" si="2"/>
        <v>0</v>
      </c>
      <c r="J5" s="41">
        <f t="shared" si="2"/>
        <v>0</v>
      </c>
      <c r="K5" s="42">
        <f t="shared" si="3"/>
        <v>0</v>
      </c>
      <c r="L5" s="41">
        <f t="shared" si="4"/>
        <v>482</v>
      </c>
      <c r="M5" s="41">
        <f t="shared" si="5"/>
        <v>482</v>
      </c>
      <c r="N5" s="41">
        <f t="shared" si="6"/>
        <v>482</v>
      </c>
      <c r="O5" s="42">
        <f t="shared" si="7"/>
        <v>482</v>
      </c>
      <c r="P5" s="41">
        <v>99</v>
      </c>
      <c r="Q5" s="43">
        <v>0</v>
      </c>
      <c r="R5" s="43">
        <v>0</v>
      </c>
      <c r="S5" s="43">
        <v>0</v>
      </c>
      <c r="T5" s="42">
        <f t="shared" si="10"/>
        <v>0</v>
      </c>
      <c r="X5"/>
      <c r="Y5" s="3" t="s">
        <v>95</v>
      </c>
      <c r="Z5" s="3" t="s">
        <v>93</v>
      </c>
      <c r="AA5" s="3" t="s">
        <v>31</v>
      </c>
      <c r="AB5" t="s">
        <v>89</v>
      </c>
      <c r="AC5"/>
      <c r="AD5" s="5">
        <v>482</v>
      </c>
      <c r="AE5" s="5">
        <v>482</v>
      </c>
      <c r="AF5" s="5">
        <v>482</v>
      </c>
      <c r="AG5" s="5">
        <v>0</v>
      </c>
      <c r="AH5" s="5">
        <v>0</v>
      </c>
      <c r="AI5" s="5">
        <v>0</v>
      </c>
      <c r="AJ5" s="5">
        <v>482</v>
      </c>
      <c r="AK5" s="5">
        <v>482</v>
      </c>
      <c r="AL5" s="5">
        <v>482</v>
      </c>
    </row>
    <row r="6" spans="1:38" ht="15" x14ac:dyDescent="0.25">
      <c r="A6" s="5">
        <v>4</v>
      </c>
      <c r="B6" s="5" t="str">
        <f t="shared" si="9"/>
        <v>Ingwe</v>
      </c>
      <c r="C6" s="3" t="s">
        <v>96</v>
      </c>
      <c r="D6" s="41">
        <f t="shared" si="0"/>
        <v>792</v>
      </c>
      <c r="E6" s="41">
        <f t="shared" si="0"/>
        <v>792</v>
      </c>
      <c r="F6" s="41">
        <f t="shared" si="0"/>
        <v>427</v>
      </c>
      <c r="G6" s="42">
        <f t="shared" si="1"/>
        <v>792</v>
      </c>
      <c r="H6" s="41">
        <f t="shared" si="2"/>
        <v>0</v>
      </c>
      <c r="I6" s="41">
        <f t="shared" si="2"/>
        <v>0</v>
      </c>
      <c r="J6" s="41">
        <f t="shared" si="2"/>
        <v>0</v>
      </c>
      <c r="K6" s="42">
        <f t="shared" si="3"/>
        <v>0</v>
      </c>
      <c r="L6" s="41">
        <f t="shared" si="4"/>
        <v>792</v>
      </c>
      <c r="M6" s="41">
        <f t="shared" si="5"/>
        <v>792</v>
      </c>
      <c r="N6" s="41">
        <f t="shared" si="6"/>
        <v>427</v>
      </c>
      <c r="O6" s="42">
        <f t="shared" si="7"/>
        <v>792</v>
      </c>
      <c r="P6" s="41">
        <v>99</v>
      </c>
      <c r="Q6" s="43">
        <v>0</v>
      </c>
      <c r="R6" s="43">
        <v>0</v>
      </c>
      <c r="S6" s="43">
        <v>0</v>
      </c>
      <c r="T6" s="42">
        <f t="shared" si="10"/>
        <v>0</v>
      </c>
      <c r="X6"/>
      <c r="Y6" s="3" t="s">
        <v>96</v>
      </c>
      <c r="Z6" s="10" t="s">
        <v>97</v>
      </c>
      <c r="AA6" s="10" t="s">
        <v>31</v>
      </c>
      <c r="AB6" t="s">
        <v>87</v>
      </c>
      <c r="AC6"/>
      <c r="AD6" s="5">
        <v>792</v>
      </c>
      <c r="AE6" s="5">
        <v>792</v>
      </c>
      <c r="AF6" s="5">
        <v>427</v>
      </c>
      <c r="AG6" s="5">
        <v>0</v>
      </c>
      <c r="AH6" s="5">
        <v>0</v>
      </c>
      <c r="AI6" s="5">
        <v>0</v>
      </c>
      <c r="AJ6" s="5">
        <v>792</v>
      </c>
      <c r="AK6" s="5">
        <v>792</v>
      </c>
      <c r="AL6" s="5">
        <v>427</v>
      </c>
    </row>
    <row r="7" spans="1:38" ht="15" x14ac:dyDescent="0.25">
      <c r="A7" s="5">
        <v>5</v>
      </c>
      <c r="B7" s="5" t="str">
        <f t="shared" si="9"/>
        <v>Ingwe</v>
      </c>
      <c r="C7" s="3" t="s">
        <v>98</v>
      </c>
      <c r="D7" s="41">
        <f t="shared" si="0"/>
        <v>996</v>
      </c>
      <c r="E7" s="41">
        <f t="shared" si="0"/>
        <v>996</v>
      </c>
      <c r="F7" s="41">
        <f t="shared" si="0"/>
        <v>456</v>
      </c>
      <c r="G7" s="42">
        <f t="shared" si="1"/>
        <v>996</v>
      </c>
      <c r="H7" s="41">
        <f t="shared" si="2"/>
        <v>0</v>
      </c>
      <c r="I7" s="41">
        <f t="shared" si="2"/>
        <v>0</v>
      </c>
      <c r="J7" s="41">
        <f t="shared" si="2"/>
        <v>0</v>
      </c>
      <c r="K7" s="42">
        <f t="shared" si="3"/>
        <v>0</v>
      </c>
      <c r="L7" s="41">
        <f t="shared" si="4"/>
        <v>996</v>
      </c>
      <c r="M7" s="41">
        <f t="shared" si="5"/>
        <v>996</v>
      </c>
      <c r="N7" s="41">
        <f t="shared" si="6"/>
        <v>456</v>
      </c>
      <c r="O7" s="42">
        <f t="shared" si="7"/>
        <v>996</v>
      </c>
      <c r="P7" s="41">
        <v>99</v>
      </c>
      <c r="Q7" s="43">
        <v>0</v>
      </c>
      <c r="R7" s="43">
        <v>0</v>
      </c>
      <c r="S7" s="43">
        <v>0</v>
      </c>
      <c r="T7" s="42">
        <f t="shared" si="10"/>
        <v>0</v>
      </c>
      <c r="X7"/>
      <c r="Y7" s="3" t="s">
        <v>98</v>
      </c>
      <c r="Z7" s="3" t="s">
        <v>97</v>
      </c>
      <c r="AA7" s="3" t="s">
        <v>31</v>
      </c>
      <c r="AB7" t="s">
        <v>88</v>
      </c>
      <c r="AC7"/>
      <c r="AD7" s="5">
        <v>996</v>
      </c>
      <c r="AE7" s="5">
        <v>996</v>
      </c>
      <c r="AF7" s="5">
        <v>456</v>
      </c>
      <c r="AG7" s="5">
        <v>0</v>
      </c>
      <c r="AH7" s="5">
        <v>0</v>
      </c>
      <c r="AI7" s="5">
        <v>0</v>
      </c>
      <c r="AJ7" s="5">
        <v>996</v>
      </c>
      <c r="AK7" s="5">
        <v>996</v>
      </c>
      <c r="AL7" s="5">
        <v>456</v>
      </c>
    </row>
    <row r="8" spans="1:38" ht="15" x14ac:dyDescent="0.25">
      <c r="A8" s="5">
        <v>6</v>
      </c>
      <c r="B8" s="5" t="str">
        <f t="shared" si="9"/>
        <v>Ingwe</v>
      </c>
      <c r="C8" s="3" t="s">
        <v>99</v>
      </c>
      <c r="D8" s="41">
        <f t="shared" si="0"/>
        <v>1294</v>
      </c>
      <c r="E8" s="41">
        <f t="shared" si="0"/>
        <v>1294</v>
      </c>
      <c r="F8" s="41">
        <f t="shared" si="0"/>
        <v>513</v>
      </c>
      <c r="G8" s="42">
        <f t="shared" si="1"/>
        <v>1294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2">
        <f t="shared" si="3"/>
        <v>0</v>
      </c>
      <c r="L8" s="41">
        <f t="shared" si="4"/>
        <v>1294</v>
      </c>
      <c r="M8" s="41">
        <f t="shared" si="5"/>
        <v>1294</v>
      </c>
      <c r="N8" s="41">
        <f t="shared" si="6"/>
        <v>513</v>
      </c>
      <c r="O8" s="42">
        <f t="shared" si="7"/>
        <v>1294</v>
      </c>
      <c r="P8" s="41">
        <v>99</v>
      </c>
      <c r="Q8" s="43">
        <v>0</v>
      </c>
      <c r="R8" s="43">
        <v>0</v>
      </c>
      <c r="S8" s="43">
        <v>0</v>
      </c>
      <c r="T8" s="42">
        <f t="shared" si="10"/>
        <v>0</v>
      </c>
      <c r="X8"/>
      <c r="Y8" s="3" t="s">
        <v>99</v>
      </c>
      <c r="Z8" s="3" t="s">
        <v>97</v>
      </c>
      <c r="AA8" s="3" t="s">
        <v>31</v>
      </c>
      <c r="AB8" t="s">
        <v>89</v>
      </c>
      <c r="AC8"/>
      <c r="AD8" s="5">
        <v>1294</v>
      </c>
      <c r="AE8" s="5">
        <v>1294</v>
      </c>
      <c r="AF8" s="5">
        <v>513</v>
      </c>
      <c r="AG8" s="5">
        <v>0</v>
      </c>
      <c r="AH8" s="5">
        <v>0</v>
      </c>
      <c r="AI8" s="5">
        <v>0</v>
      </c>
      <c r="AJ8" s="5">
        <v>1294</v>
      </c>
      <c r="AK8" s="5">
        <v>1294</v>
      </c>
      <c r="AL8" s="5">
        <v>513</v>
      </c>
    </row>
    <row r="9" spans="1:38" ht="15" x14ac:dyDescent="0.25">
      <c r="A9" s="5">
        <v>7</v>
      </c>
      <c r="B9" s="5" t="str">
        <f t="shared" si="9"/>
        <v>Ingwe</v>
      </c>
      <c r="C9" s="3" t="s">
        <v>100</v>
      </c>
      <c r="D9" s="41">
        <f t="shared" si="0"/>
        <v>907</v>
      </c>
      <c r="E9" s="41">
        <f t="shared" si="0"/>
        <v>907</v>
      </c>
      <c r="F9" s="41">
        <f t="shared" si="0"/>
        <v>438</v>
      </c>
      <c r="G9" s="42">
        <f t="shared" si="1"/>
        <v>907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2">
        <f t="shared" si="3"/>
        <v>0</v>
      </c>
      <c r="L9" s="41">
        <f t="shared" si="4"/>
        <v>907</v>
      </c>
      <c r="M9" s="41">
        <f t="shared" si="5"/>
        <v>907</v>
      </c>
      <c r="N9" s="41">
        <f t="shared" si="6"/>
        <v>438</v>
      </c>
      <c r="O9" s="42">
        <f t="shared" si="7"/>
        <v>907</v>
      </c>
      <c r="P9" s="41">
        <v>99</v>
      </c>
      <c r="Q9" s="43">
        <v>0</v>
      </c>
      <c r="R9" s="43">
        <v>0</v>
      </c>
      <c r="S9" s="43">
        <v>0</v>
      </c>
      <c r="T9" s="42">
        <f t="shared" si="10"/>
        <v>0</v>
      </c>
      <c r="X9"/>
      <c r="Y9" s="3" t="s">
        <v>100</v>
      </c>
      <c r="Z9" s="3" t="s">
        <v>101</v>
      </c>
      <c r="AA9" s="3" t="s">
        <v>31</v>
      </c>
      <c r="AB9" t="s">
        <v>87</v>
      </c>
      <c r="AC9"/>
      <c r="AD9" s="5">
        <v>907</v>
      </c>
      <c r="AE9" s="5">
        <v>907</v>
      </c>
      <c r="AF9" s="5">
        <v>438</v>
      </c>
      <c r="AG9" s="5">
        <v>0</v>
      </c>
      <c r="AH9" s="5">
        <v>0</v>
      </c>
      <c r="AI9" s="5">
        <v>0</v>
      </c>
      <c r="AJ9" s="5">
        <v>907</v>
      </c>
      <c r="AK9" s="5">
        <v>907</v>
      </c>
      <c r="AL9" s="5">
        <v>438</v>
      </c>
    </row>
    <row r="10" spans="1:38" ht="15" x14ac:dyDescent="0.25">
      <c r="A10" s="5">
        <v>8</v>
      </c>
      <c r="B10" s="5" t="str">
        <f t="shared" si="9"/>
        <v>Ingwe</v>
      </c>
      <c r="C10" s="3" t="s">
        <v>102</v>
      </c>
      <c r="D10" s="41">
        <f t="shared" si="0"/>
        <v>1268</v>
      </c>
      <c r="E10" s="41">
        <f t="shared" si="0"/>
        <v>1268</v>
      </c>
      <c r="F10" s="41">
        <f t="shared" si="0"/>
        <v>474</v>
      </c>
      <c r="G10" s="42">
        <f t="shared" si="1"/>
        <v>1268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2">
        <f t="shared" si="3"/>
        <v>0</v>
      </c>
      <c r="L10" s="41">
        <f t="shared" si="4"/>
        <v>1268</v>
      </c>
      <c r="M10" s="41">
        <f t="shared" si="5"/>
        <v>1268</v>
      </c>
      <c r="N10" s="41">
        <f t="shared" si="6"/>
        <v>474</v>
      </c>
      <c r="O10" s="42">
        <f t="shared" si="7"/>
        <v>1268</v>
      </c>
      <c r="P10" s="41">
        <v>99</v>
      </c>
      <c r="Q10" s="43">
        <v>0</v>
      </c>
      <c r="R10" s="43">
        <v>0</v>
      </c>
      <c r="S10" s="43">
        <v>0</v>
      </c>
      <c r="T10" s="42">
        <f t="shared" si="10"/>
        <v>0</v>
      </c>
      <c r="X10"/>
      <c r="Y10" s="3" t="s">
        <v>102</v>
      </c>
      <c r="Z10" s="3" t="s">
        <v>101</v>
      </c>
      <c r="AA10" s="3" t="s">
        <v>31</v>
      </c>
      <c r="AB10" t="s">
        <v>88</v>
      </c>
      <c r="AC10"/>
      <c r="AD10" s="5">
        <v>1268</v>
      </c>
      <c r="AE10" s="5">
        <v>1268</v>
      </c>
      <c r="AF10" s="5">
        <v>474</v>
      </c>
      <c r="AG10" s="5">
        <v>0</v>
      </c>
      <c r="AH10" s="5">
        <v>0</v>
      </c>
      <c r="AI10" s="5">
        <v>0</v>
      </c>
      <c r="AJ10" s="5">
        <v>1268</v>
      </c>
      <c r="AK10" s="5">
        <v>1268</v>
      </c>
      <c r="AL10" s="5">
        <v>474</v>
      </c>
    </row>
    <row r="11" spans="1:38" ht="15" x14ac:dyDescent="0.25">
      <c r="A11" s="5">
        <v>9</v>
      </c>
      <c r="B11" s="5" t="str">
        <f t="shared" si="9"/>
        <v>Ingwe</v>
      </c>
      <c r="C11" s="3" t="s">
        <v>103</v>
      </c>
      <c r="D11" s="41">
        <f t="shared" si="0"/>
        <v>1810</v>
      </c>
      <c r="E11" s="41">
        <f t="shared" si="0"/>
        <v>1810</v>
      </c>
      <c r="F11" s="41">
        <f t="shared" si="0"/>
        <v>547</v>
      </c>
      <c r="G11" s="42">
        <f t="shared" si="1"/>
        <v>1810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2">
        <f t="shared" si="3"/>
        <v>0</v>
      </c>
      <c r="L11" s="41">
        <f t="shared" si="4"/>
        <v>1810</v>
      </c>
      <c r="M11" s="41">
        <f t="shared" si="5"/>
        <v>1810</v>
      </c>
      <c r="N11" s="41">
        <f t="shared" si="6"/>
        <v>547</v>
      </c>
      <c r="O11" s="42">
        <f t="shared" si="7"/>
        <v>1810</v>
      </c>
      <c r="P11" s="41">
        <v>99</v>
      </c>
      <c r="Q11" s="43">
        <v>0</v>
      </c>
      <c r="R11" s="43">
        <v>0</v>
      </c>
      <c r="S11" s="43">
        <v>0</v>
      </c>
      <c r="T11" s="42">
        <f t="shared" si="10"/>
        <v>0</v>
      </c>
      <c r="X11"/>
      <c r="Y11" s="3" t="s">
        <v>103</v>
      </c>
      <c r="Z11" s="10" t="s">
        <v>101</v>
      </c>
      <c r="AA11" s="10" t="s">
        <v>31</v>
      </c>
      <c r="AB11" t="s">
        <v>89</v>
      </c>
      <c r="AC11"/>
      <c r="AD11" s="5">
        <v>1810</v>
      </c>
      <c r="AE11" s="5">
        <v>1810</v>
      </c>
      <c r="AF11" s="5">
        <v>547</v>
      </c>
      <c r="AG11" s="5">
        <v>0</v>
      </c>
      <c r="AH11" s="5">
        <v>0</v>
      </c>
      <c r="AI11" s="5">
        <v>0</v>
      </c>
      <c r="AJ11" s="5">
        <v>1810</v>
      </c>
      <c r="AK11" s="5">
        <v>1810</v>
      </c>
      <c r="AL11" s="5">
        <v>547</v>
      </c>
    </row>
    <row r="12" spans="1:38" ht="15" x14ac:dyDescent="0.25">
      <c r="A12" s="5">
        <v>10</v>
      </c>
      <c r="B12" s="5" t="str">
        <f t="shared" si="9"/>
        <v>Ingwe</v>
      </c>
      <c r="C12" s="3" t="s">
        <v>104</v>
      </c>
      <c r="D12" s="41">
        <f t="shared" si="0"/>
        <v>1059</v>
      </c>
      <c r="E12" s="41">
        <f t="shared" si="0"/>
        <v>1059</v>
      </c>
      <c r="F12" s="41">
        <f t="shared" si="0"/>
        <v>458</v>
      </c>
      <c r="G12" s="42">
        <f t="shared" si="1"/>
        <v>1059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2">
        <f t="shared" si="3"/>
        <v>0</v>
      </c>
      <c r="L12" s="41">
        <f t="shared" si="4"/>
        <v>1059</v>
      </c>
      <c r="M12" s="41">
        <f t="shared" si="5"/>
        <v>1059</v>
      </c>
      <c r="N12" s="41">
        <f t="shared" si="6"/>
        <v>458</v>
      </c>
      <c r="O12" s="42">
        <f t="shared" si="7"/>
        <v>1059</v>
      </c>
      <c r="P12" s="41">
        <v>99</v>
      </c>
      <c r="Q12" s="43">
        <v>0</v>
      </c>
      <c r="R12" s="43">
        <v>0</v>
      </c>
      <c r="S12" s="43">
        <v>0</v>
      </c>
      <c r="T12" s="42">
        <f t="shared" si="10"/>
        <v>0</v>
      </c>
      <c r="X12"/>
      <c r="Y12" s="3" t="s">
        <v>104</v>
      </c>
      <c r="Z12" s="3" t="s">
        <v>105</v>
      </c>
      <c r="AA12" s="3" t="s">
        <v>31</v>
      </c>
      <c r="AB12" t="s">
        <v>87</v>
      </c>
      <c r="AC12"/>
      <c r="AD12" s="5">
        <v>1059</v>
      </c>
      <c r="AE12" s="5">
        <v>1059</v>
      </c>
      <c r="AF12" s="5">
        <v>458</v>
      </c>
      <c r="AG12" s="5">
        <v>0</v>
      </c>
      <c r="AH12" s="5">
        <v>0</v>
      </c>
      <c r="AI12" s="5">
        <v>0</v>
      </c>
      <c r="AJ12" s="5">
        <v>1059</v>
      </c>
      <c r="AK12" s="5">
        <v>1059</v>
      </c>
      <c r="AL12" s="5">
        <v>458</v>
      </c>
    </row>
    <row r="13" spans="1:38" ht="15" x14ac:dyDescent="0.25">
      <c r="A13" s="5">
        <v>11</v>
      </c>
      <c r="B13" s="5" t="str">
        <f t="shared" si="9"/>
        <v>Ingwe</v>
      </c>
      <c r="C13" s="3" t="s">
        <v>106</v>
      </c>
      <c r="D13" s="41">
        <f t="shared" si="0"/>
        <v>1752</v>
      </c>
      <c r="E13" s="41">
        <f t="shared" si="0"/>
        <v>1752</v>
      </c>
      <c r="F13" s="41">
        <f t="shared" si="0"/>
        <v>515</v>
      </c>
      <c r="G13" s="42">
        <f t="shared" si="1"/>
        <v>1752</v>
      </c>
      <c r="H13" s="41">
        <f t="shared" si="2"/>
        <v>0</v>
      </c>
      <c r="I13" s="41">
        <f t="shared" si="2"/>
        <v>0</v>
      </c>
      <c r="J13" s="41">
        <f t="shared" si="2"/>
        <v>0</v>
      </c>
      <c r="K13" s="42">
        <f t="shared" si="3"/>
        <v>0</v>
      </c>
      <c r="L13" s="41">
        <f t="shared" si="4"/>
        <v>1752</v>
      </c>
      <c r="M13" s="41">
        <f t="shared" si="5"/>
        <v>1752</v>
      </c>
      <c r="N13" s="41">
        <f t="shared" si="6"/>
        <v>515</v>
      </c>
      <c r="O13" s="42">
        <f t="shared" si="7"/>
        <v>1752</v>
      </c>
      <c r="P13" s="41">
        <v>99</v>
      </c>
      <c r="Q13" s="43">
        <v>0</v>
      </c>
      <c r="R13" s="43">
        <v>0</v>
      </c>
      <c r="S13" s="43">
        <v>0</v>
      </c>
      <c r="T13" s="42">
        <f t="shared" si="10"/>
        <v>0</v>
      </c>
      <c r="X13"/>
      <c r="Y13" s="3" t="s">
        <v>106</v>
      </c>
      <c r="Z13" s="3" t="s">
        <v>105</v>
      </c>
      <c r="AA13" s="3" t="s">
        <v>31</v>
      </c>
      <c r="AB13" t="s">
        <v>88</v>
      </c>
      <c r="AC13"/>
      <c r="AD13" s="5">
        <v>1752</v>
      </c>
      <c r="AE13" s="5">
        <v>1752</v>
      </c>
      <c r="AF13" s="5">
        <v>515</v>
      </c>
      <c r="AG13" s="5">
        <v>0</v>
      </c>
      <c r="AH13" s="5">
        <v>0</v>
      </c>
      <c r="AI13" s="5">
        <v>0</v>
      </c>
      <c r="AJ13" s="5">
        <v>1752</v>
      </c>
      <c r="AK13" s="5">
        <v>1752</v>
      </c>
      <c r="AL13" s="5">
        <v>515</v>
      </c>
    </row>
    <row r="14" spans="1:38" ht="15" x14ac:dyDescent="0.25">
      <c r="A14" s="5">
        <v>12</v>
      </c>
      <c r="B14" s="5" t="str">
        <f t="shared" si="9"/>
        <v>Ingwe</v>
      </c>
      <c r="C14" s="3" t="s">
        <v>107</v>
      </c>
      <c r="D14" s="41">
        <f t="shared" si="0"/>
        <v>2465</v>
      </c>
      <c r="E14" s="41">
        <f t="shared" si="0"/>
        <v>2465</v>
      </c>
      <c r="F14" s="41">
        <f t="shared" si="0"/>
        <v>575</v>
      </c>
      <c r="G14" s="42">
        <f t="shared" si="1"/>
        <v>2465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2">
        <f t="shared" si="3"/>
        <v>0</v>
      </c>
      <c r="L14" s="41">
        <f t="shared" si="4"/>
        <v>2465</v>
      </c>
      <c r="M14" s="41">
        <f t="shared" si="5"/>
        <v>2465</v>
      </c>
      <c r="N14" s="41">
        <f t="shared" si="6"/>
        <v>575</v>
      </c>
      <c r="O14" s="42">
        <f t="shared" si="7"/>
        <v>2465</v>
      </c>
      <c r="P14" s="41">
        <v>99</v>
      </c>
      <c r="Q14" s="43">
        <v>0</v>
      </c>
      <c r="R14" s="43">
        <v>0</v>
      </c>
      <c r="S14" s="43">
        <v>0</v>
      </c>
      <c r="T14" s="42">
        <f t="shared" si="10"/>
        <v>0</v>
      </c>
      <c r="X14"/>
      <c r="Y14" s="3" t="s">
        <v>107</v>
      </c>
      <c r="Z14" s="3" t="s">
        <v>105</v>
      </c>
      <c r="AA14" s="3" t="s">
        <v>31</v>
      </c>
      <c r="AB14" t="s">
        <v>89</v>
      </c>
      <c r="AC14"/>
      <c r="AD14" s="5">
        <v>2465</v>
      </c>
      <c r="AE14" s="5">
        <v>2465</v>
      </c>
      <c r="AF14" s="5">
        <v>575</v>
      </c>
      <c r="AG14" s="5">
        <v>0</v>
      </c>
      <c r="AH14" s="5">
        <v>0</v>
      </c>
      <c r="AI14" s="5">
        <v>0</v>
      </c>
      <c r="AJ14" s="5">
        <v>2465</v>
      </c>
      <c r="AK14" s="5">
        <v>2465</v>
      </c>
      <c r="AL14" s="5">
        <v>575</v>
      </c>
    </row>
    <row r="15" spans="1:38" ht="15" x14ac:dyDescent="0.25">
      <c r="A15" s="5">
        <v>13</v>
      </c>
      <c r="B15" s="5" t="str">
        <f t="shared" si="9"/>
        <v>Ingwe</v>
      </c>
      <c r="C15" s="3" t="s">
        <v>108</v>
      </c>
      <c r="D15" s="41">
        <f t="shared" si="0"/>
        <v>1829</v>
      </c>
      <c r="E15" s="41">
        <f t="shared" si="0"/>
        <v>1829</v>
      </c>
      <c r="F15" s="41">
        <f t="shared" si="0"/>
        <v>550</v>
      </c>
      <c r="G15" s="42">
        <f t="shared" si="1"/>
        <v>1829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2">
        <f t="shared" si="3"/>
        <v>0</v>
      </c>
      <c r="L15" s="41">
        <f t="shared" si="4"/>
        <v>1829</v>
      </c>
      <c r="M15" s="41">
        <f t="shared" si="5"/>
        <v>1829</v>
      </c>
      <c r="N15" s="41">
        <f t="shared" si="6"/>
        <v>550</v>
      </c>
      <c r="O15" s="42">
        <f t="shared" si="7"/>
        <v>1829</v>
      </c>
      <c r="P15" s="41">
        <v>99</v>
      </c>
      <c r="Q15" s="43">
        <v>0</v>
      </c>
      <c r="R15" s="43">
        <v>0</v>
      </c>
      <c r="S15" s="43">
        <v>0</v>
      </c>
      <c r="T15" s="42">
        <f t="shared" si="10"/>
        <v>0</v>
      </c>
      <c r="X15"/>
      <c r="Y15" s="3" t="s">
        <v>108</v>
      </c>
      <c r="Z15" s="3" t="s">
        <v>109</v>
      </c>
      <c r="AA15" s="3" t="s">
        <v>31</v>
      </c>
      <c r="AB15" t="s">
        <v>87</v>
      </c>
      <c r="AC15"/>
      <c r="AD15" s="5">
        <v>1829</v>
      </c>
      <c r="AE15" s="5">
        <v>1829</v>
      </c>
      <c r="AF15" s="5">
        <v>550</v>
      </c>
      <c r="AG15" s="5">
        <v>0</v>
      </c>
      <c r="AH15" s="5">
        <v>0</v>
      </c>
      <c r="AI15" s="5">
        <v>0</v>
      </c>
      <c r="AJ15" s="5">
        <v>1829</v>
      </c>
      <c r="AK15" s="5">
        <v>1829</v>
      </c>
      <c r="AL15" s="5">
        <v>550</v>
      </c>
    </row>
    <row r="16" spans="1:38" ht="15" x14ac:dyDescent="0.25">
      <c r="A16" s="5">
        <v>14</v>
      </c>
      <c r="B16" s="5" t="str">
        <f t="shared" si="9"/>
        <v>Ingwe</v>
      </c>
      <c r="C16" s="3" t="s">
        <v>110</v>
      </c>
      <c r="D16" s="41">
        <f t="shared" si="0"/>
        <v>2499</v>
      </c>
      <c r="E16" s="41">
        <f t="shared" si="0"/>
        <v>2499</v>
      </c>
      <c r="F16" s="41">
        <f t="shared" si="0"/>
        <v>736</v>
      </c>
      <c r="G16" s="42">
        <f t="shared" si="1"/>
        <v>2499</v>
      </c>
      <c r="H16" s="41">
        <f t="shared" si="2"/>
        <v>0</v>
      </c>
      <c r="I16" s="41">
        <f t="shared" si="2"/>
        <v>0</v>
      </c>
      <c r="J16" s="41">
        <f t="shared" si="2"/>
        <v>0</v>
      </c>
      <c r="K16" s="42">
        <f t="shared" si="3"/>
        <v>0</v>
      </c>
      <c r="L16" s="41">
        <f t="shared" si="4"/>
        <v>2499</v>
      </c>
      <c r="M16" s="41">
        <f t="shared" si="5"/>
        <v>2499</v>
      </c>
      <c r="N16" s="41">
        <f t="shared" si="6"/>
        <v>736</v>
      </c>
      <c r="O16" s="42">
        <f t="shared" si="7"/>
        <v>2499</v>
      </c>
      <c r="P16" s="41">
        <v>99</v>
      </c>
      <c r="Q16" s="43">
        <v>0</v>
      </c>
      <c r="R16" s="43">
        <v>0</v>
      </c>
      <c r="S16" s="43">
        <v>0</v>
      </c>
      <c r="T16" s="42">
        <f t="shared" si="10"/>
        <v>0</v>
      </c>
      <c r="X16"/>
      <c r="Y16" s="3" t="s">
        <v>110</v>
      </c>
      <c r="Z16" s="10" t="s">
        <v>109</v>
      </c>
      <c r="AA16" s="10" t="s">
        <v>31</v>
      </c>
      <c r="AB16" t="s">
        <v>88</v>
      </c>
      <c r="AC16"/>
      <c r="AD16" s="5">
        <v>2499</v>
      </c>
      <c r="AE16" s="5">
        <v>2499</v>
      </c>
      <c r="AF16" s="5">
        <v>736</v>
      </c>
      <c r="AG16" s="5">
        <v>0</v>
      </c>
      <c r="AH16" s="5">
        <v>0</v>
      </c>
      <c r="AI16" s="5">
        <v>0</v>
      </c>
      <c r="AJ16" s="5">
        <v>2499</v>
      </c>
      <c r="AK16" s="5">
        <v>2499</v>
      </c>
      <c r="AL16" s="5">
        <v>736</v>
      </c>
    </row>
    <row r="17" spans="1:38" ht="15" x14ac:dyDescent="0.25">
      <c r="A17" s="5">
        <v>15</v>
      </c>
      <c r="B17" s="5" t="str">
        <f t="shared" si="9"/>
        <v>Ingwe</v>
      </c>
      <c r="C17" s="3" t="s">
        <v>111</v>
      </c>
      <c r="D17" s="41">
        <f t="shared" si="0"/>
        <v>3163</v>
      </c>
      <c r="E17" s="41">
        <f t="shared" si="0"/>
        <v>3163</v>
      </c>
      <c r="F17" s="41">
        <f t="shared" si="0"/>
        <v>819</v>
      </c>
      <c r="G17" s="42">
        <f t="shared" si="1"/>
        <v>3163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2">
        <f t="shared" si="3"/>
        <v>0</v>
      </c>
      <c r="L17" s="41">
        <f t="shared" si="4"/>
        <v>3163</v>
      </c>
      <c r="M17" s="41">
        <f t="shared" si="5"/>
        <v>3163</v>
      </c>
      <c r="N17" s="41">
        <f t="shared" si="6"/>
        <v>819</v>
      </c>
      <c r="O17" s="42">
        <f t="shared" si="7"/>
        <v>3163</v>
      </c>
      <c r="P17" s="41">
        <v>99</v>
      </c>
      <c r="Q17" s="43">
        <v>0</v>
      </c>
      <c r="R17" s="43">
        <v>0</v>
      </c>
      <c r="S17" s="43">
        <v>0</v>
      </c>
      <c r="T17" s="42">
        <f t="shared" si="10"/>
        <v>0</v>
      </c>
      <c r="X17"/>
      <c r="Y17" s="3" t="s">
        <v>111</v>
      </c>
      <c r="Z17" s="3" t="s">
        <v>109</v>
      </c>
      <c r="AA17" s="3" t="s">
        <v>31</v>
      </c>
      <c r="AB17" t="s">
        <v>89</v>
      </c>
      <c r="AC17"/>
      <c r="AD17" s="5">
        <v>3163</v>
      </c>
      <c r="AE17" s="5">
        <v>3163</v>
      </c>
      <c r="AF17" s="5">
        <v>819</v>
      </c>
      <c r="AG17" s="5">
        <v>0</v>
      </c>
      <c r="AH17" s="5">
        <v>0</v>
      </c>
      <c r="AI17" s="5">
        <v>0</v>
      </c>
      <c r="AJ17" s="5">
        <v>3163</v>
      </c>
      <c r="AK17" s="5">
        <v>3163</v>
      </c>
      <c r="AL17" s="5">
        <v>819</v>
      </c>
    </row>
    <row r="18" spans="1:38" ht="15" x14ac:dyDescent="0.25">
      <c r="A18" s="5">
        <v>16</v>
      </c>
      <c r="B18" s="5" t="str">
        <f t="shared" si="9"/>
        <v>Evolve</v>
      </c>
      <c r="C18" s="3" t="str">
        <f t="shared" ref="C18:C37" si="11">Y18</f>
        <v>Evolve</v>
      </c>
      <c r="D18" s="41">
        <f t="shared" si="0"/>
        <v>1424</v>
      </c>
      <c r="E18" s="41">
        <f t="shared" si="0"/>
        <v>1424</v>
      </c>
      <c r="F18" s="41">
        <f t="shared" si="0"/>
        <v>1424</v>
      </c>
      <c r="G18" s="42">
        <f t="shared" si="1"/>
        <v>1424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2">
        <f t="shared" si="3"/>
        <v>0</v>
      </c>
      <c r="L18" s="41">
        <f t="shared" si="4"/>
        <v>1424</v>
      </c>
      <c r="M18" s="41">
        <f t="shared" si="5"/>
        <v>1424</v>
      </c>
      <c r="N18" s="41">
        <f t="shared" si="6"/>
        <v>1424</v>
      </c>
      <c r="O18" s="42">
        <f t="shared" si="7"/>
        <v>1424</v>
      </c>
      <c r="P18" s="41">
        <v>3</v>
      </c>
      <c r="Q18" s="43">
        <v>0</v>
      </c>
      <c r="R18" s="43">
        <v>0</v>
      </c>
      <c r="S18" s="43">
        <v>0</v>
      </c>
      <c r="T18" s="42">
        <f t="shared" si="10"/>
        <v>0</v>
      </c>
      <c r="X18"/>
      <c r="Y18" s="12" t="s">
        <v>45</v>
      </c>
      <c r="Z18" s="11" t="s">
        <v>38</v>
      </c>
      <c r="AA18" s="11" t="s">
        <v>45</v>
      </c>
      <c r="AB18" s="11" t="s">
        <v>41</v>
      </c>
      <c r="AC18" s="11" t="s">
        <v>40</v>
      </c>
      <c r="AD18" s="5">
        <v>1424</v>
      </c>
      <c r="AE18" s="5">
        <v>1424</v>
      </c>
      <c r="AF18" s="5">
        <v>1424</v>
      </c>
      <c r="AG18" s="5">
        <v>0</v>
      </c>
      <c r="AH18" s="5">
        <v>0</v>
      </c>
      <c r="AI18" s="5">
        <v>0</v>
      </c>
      <c r="AJ18" s="5">
        <v>1424</v>
      </c>
      <c r="AK18" s="5">
        <v>1424</v>
      </c>
      <c r="AL18" s="5">
        <v>1424</v>
      </c>
    </row>
    <row r="19" spans="1:38" ht="15" x14ac:dyDescent="0.25">
      <c r="A19" s="5">
        <v>17</v>
      </c>
      <c r="B19" s="5" t="str">
        <f t="shared" si="9"/>
        <v>Custom</v>
      </c>
      <c r="C19" s="3" t="str">
        <f t="shared" si="11"/>
        <v>Custom Associated State</v>
      </c>
      <c r="D19" s="41">
        <f t="shared" si="0"/>
        <v>1808</v>
      </c>
      <c r="E19" s="41">
        <f t="shared" si="0"/>
        <v>1368</v>
      </c>
      <c r="F19" s="41">
        <f t="shared" si="0"/>
        <v>641</v>
      </c>
      <c r="G19" s="42">
        <f t="shared" si="1"/>
        <v>1808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2">
        <f t="shared" si="3"/>
        <v>0</v>
      </c>
      <c r="L19" s="41">
        <f t="shared" si="4"/>
        <v>1808</v>
      </c>
      <c r="M19" s="41">
        <f t="shared" si="5"/>
        <v>1368</v>
      </c>
      <c r="N19" s="41">
        <f t="shared" si="6"/>
        <v>641</v>
      </c>
      <c r="O19" s="42">
        <f t="shared" si="7"/>
        <v>1808</v>
      </c>
      <c r="P19" s="41">
        <v>3</v>
      </c>
      <c r="Q19" s="43">
        <v>0</v>
      </c>
      <c r="R19" s="43">
        <v>0</v>
      </c>
      <c r="S19" s="43">
        <v>0</v>
      </c>
      <c r="T19" s="42">
        <f t="shared" si="10"/>
        <v>0</v>
      </c>
      <c r="X19"/>
      <c r="Y19" s="3" t="s">
        <v>65</v>
      </c>
      <c r="Z19" s="11" t="s">
        <v>38</v>
      </c>
      <c r="AA19" s="11" t="s">
        <v>12</v>
      </c>
      <c r="AB19" s="11" t="s">
        <v>39</v>
      </c>
      <c r="AC19" s="11" t="s">
        <v>40</v>
      </c>
      <c r="AD19" s="5">
        <v>1808</v>
      </c>
      <c r="AE19" s="5">
        <v>1368</v>
      </c>
      <c r="AF19" s="5">
        <v>641</v>
      </c>
      <c r="AG19" s="5">
        <v>0</v>
      </c>
      <c r="AH19" s="5">
        <v>0</v>
      </c>
      <c r="AI19" s="5">
        <v>0</v>
      </c>
      <c r="AJ19" s="5">
        <v>1808</v>
      </c>
      <c r="AK19" s="5">
        <v>1368</v>
      </c>
      <c r="AL19" s="5">
        <v>641</v>
      </c>
    </row>
    <row r="20" spans="1:38" ht="15" x14ac:dyDescent="0.25">
      <c r="A20" s="5">
        <v>18</v>
      </c>
      <c r="B20" s="5" t="str">
        <f t="shared" si="9"/>
        <v>Custom</v>
      </c>
      <c r="C20" s="3" t="str">
        <f t="shared" si="11"/>
        <v>Custom Associated Associated</v>
      </c>
      <c r="D20" s="41">
        <f t="shared" si="0"/>
        <v>2330</v>
      </c>
      <c r="E20" s="41">
        <f t="shared" si="0"/>
        <v>1806</v>
      </c>
      <c r="F20" s="41">
        <f t="shared" si="0"/>
        <v>823</v>
      </c>
      <c r="G20" s="42">
        <f t="shared" si="1"/>
        <v>2330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2">
        <f t="shared" si="3"/>
        <v>0</v>
      </c>
      <c r="L20" s="41">
        <f t="shared" si="4"/>
        <v>2330</v>
      </c>
      <c r="M20" s="41">
        <f t="shared" si="5"/>
        <v>1806</v>
      </c>
      <c r="N20" s="41">
        <f t="shared" si="6"/>
        <v>823</v>
      </c>
      <c r="O20" s="42">
        <f t="shared" si="7"/>
        <v>2330</v>
      </c>
      <c r="P20" s="41">
        <v>3</v>
      </c>
      <c r="Q20" s="43">
        <v>0</v>
      </c>
      <c r="R20" s="43">
        <v>0</v>
      </c>
      <c r="S20" s="43">
        <v>0</v>
      </c>
      <c r="T20" s="42">
        <f t="shared" si="10"/>
        <v>0</v>
      </c>
      <c r="X20"/>
      <c r="Y20" s="3" t="s">
        <v>66</v>
      </c>
      <c r="Z20" s="11" t="s">
        <v>38</v>
      </c>
      <c r="AA20" s="11" t="s">
        <v>12</v>
      </c>
      <c r="AB20" s="11" t="s">
        <v>39</v>
      </c>
      <c r="AC20" s="11" t="s">
        <v>39</v>
      </c>
      <c r="AD20" s="5">
        <v>2330</v>
      </c>
      <c r="AE20" s="5">
        <v>1806</v>
      </c>
      <c r="AF20" s="5">
        <v>823</v>
      </c>
      <c r="AG20" s="5">
        <v>0</v>
      </c>
      <c r="AH20" s="5">
        <v>0</v>
      </c>
      <c r="AI20" s="5">
        <v>0</v>
      </c>
      <c r="AJ20" s="5">
        <v>2330</v>
      </c>
      <c r="AK20" s="5">
        <v>1806</v>
      </c>
      <c r="AL20" s="5">
        <v>823</v>
      </c>
    </row>
    <row r="21" spans="1:38" ht="15" x14ac:dyDescent="0.25">
      <c r="A21" s="5">
        <v>19</v>
      </c>
      <c r="B21" s="5" t="str">
        <f t="shared" si="9"/>
        <v>Custom</v>
      </c>
      <c r="C21" s="3" t="str">
        <f t="shared" si="11"/>
        <v>Custom Associated Any</v>
      </c>
      <c r="D21" s="41">
        <f t="shared" si="0"/>
        <v>2580</v>
      </c>
      <c r="E21" s="41">
        <f t="shared" si="0"/>
        <v>2036</v>
      </c>
      <c r="F21" s="41">
        <f t="shared" si="0"/>
        <v>910</v>
      </c>
      <c r="G21" s="42">
        <f t="shared" si="1"/>
        <v>2580</v>
      </c>
      <c r="H21" s="41">
        <f t="shared" si="2"/>
        <v>0</v>
      </c>
      <c r="I21" s="41">
        <f t="shared" si="2"/>
        <v>0</v>
      </c>
      <c r="J21" s="41">
        <f t="shared" si="2"/>
        <v>0</v>
      </c>
      <c r="K21" s="42">
        <f t="shared" si="3"/>
        <v>0</v>
      </c>
      <c r="L21" s="41">
        <f t="shared" si="4"/>
        <v>2580</v>
      </c>
      <c r="M21" s="41">
        <f t="shared" si="5"/>
        <v>2036</v>
      </c>
      <c r="N21" s="41">
        <f t="shared" si="6"/>
        <v>910</v>
      </c>
      <c r="O21" s="42">
        <f t="shared" si="7"/>
        <v>2580</v>
      </c>
      <c r="P21" s="41">
        <v>3</v>
      </c>
      <c r="Q21" s="43">
        <v>0</v>
      </c>
      <c r="R21" s="43">
        <v>0</v>
      </c>
      <c r="S21" s="43">
        <v>0</v>
      </c>
      <c r="T21" s="42">
        <f t="shared" si="10"/>
        <v>0</v>
      </c>
      <c r="X21"/>
      <c r="Y21" s="3" t="s">
        <v>67</v>
      </c>
      <c r="Z21" s="11" t="s">
        <v>38</v>
      </c>
      <c r="AA21" s="11" t="s">
        <v>12</v>
      </c>
      <c r="AB21" s="11" t="s">
        <v>39</v>
      </c>
      <c r="AC21" s="11" t="s">
        <v>38</v>
      </c>
      <c r="AD21" s="5">
        <v>2580</v>
      </c>
      <c r="AE21" s="5">
        <v>2036</v>
      </c>
      <c r="AF21" s="5">
        <v>910</v>
      </c>
      <c r="AG21" s="5">
        <v>0</v>
      </c>
      <c r="AH21" s="5">
        <v>0</v>
      </c>
      <c r="AI21" s="5">
        <v>0</v>
      </c>
      <c r="AJ21" s="5">
        <v>2580</v>
      </c>
      <c r="AK21" s="5">
        <v>2036</v>
      </c>
      <c r="AL21" s="5">
        <v>910</v>
      </c>
    </row>
    <row r="22" spans="1:38" ht="15" x14ac:dyDescent="0.25">
      <c r="A22" s="5">
        <v>20</v>
      </c>
      <c r="B22" s="5" t="str">
        <f t="shared" si="9"/>
        <v>Custom</v>
      </c>
      <c r="C22" s="3" t="str">
        <f t="shared" si="11"/>
        <v>Custom Any State</v>
      </c>
      <c r="D22" s="41">
        <f t="shared" si="0"/>
        <v>2303</v>
      </c>
      <c r="E22" s="41">
        <f t="shared" si="0"/>
        <v>1738</v>
      </c>
      <c r="F22" s="41">
        <f t="shared" si="0"/>
        <v>844</v>
      </c>
      <c r="G22" s="42">
        <f t="shared" si="1"/>
        <v>2303</v>
      </c>
      <c r="H22" s="41">
        <f t="shared" si="2"/>
        <v>0</v>
      </c>
      <c r="I22" s="41">
        <f t="shared" si="2"/>
        <v>0</v>
      </c>
      <c r="J22" s="41">
        <f t="shared" si="2"/>
        <v>0</v>
      </c>
      <c r="K22" s="42">
        <f t="shared" si="3"/>
        <v>0</v>
      </c>
      <c r="L22" s="41">
        <f t="shared" si="4"/>
        <v>2303</v>
      </c>
      <c r="M22" s="41">
        <f t="shared" si="5"/>
        <v>1738</v>
      </c>
      <c r="N22" s="41">
        <f t="shared" si="6"/>
        <v>844</v>
      </c>
      <c r="O22" s="42">
        <f t="shared" si="7"/>
        <v>2303</v>
      </c>
      <c r="P22" s="41">
        <v>3</v>
      </c>
      <c r="Q22" s="43">
        <v>0</v>
      </c>
      <c r="R22" s="43">
        <v>0</v>
      </c>
      <c r="S22" s="43">
        <v>0</v>
      </c>
      <c r="T22" s="42">
        <f t="shared" si="10"/>
        <v>0</v>
      </c>
      <c r="X22"/>
      <c r="Y22" s="3" t="s">
        <v>68</v>
      </c>
      <c r="Z22" s="11" t="s">
        <v>38</v>
      </c>
      <c r="AA22" s="11" t="s">
        <v>12</v>
      </c>
      <c r="AB22" s="11" t="s">
        <v>38</v>
      </c>
      <c r="AC22" s="11" t="s">
        <v>40</v>
      </c>
      <c r="AD22" s="5">
        <v>2303</v>
      </c>
      <c r="AE22" s="5">
        <v>1738</v>
      </c>
      <c r="AF22" s="5">
        <v>844</v>
      </c>
      <c r="AG22" s="5">
        <v>0</v>
      </c>
      <c r="AH22" s="5">
        <v>0</v>
      </c>
      <c r="AI22" s="5">
        <v>0</v>
      </c>
      <c r="AJ22" s="5">
        <v>2303</v>
      </c>
      <c r="AK22" s="5">
        <v>1738</v>
      </c>
      <c r="AL22" s="5">
        <v>844</v>
      </c>
    </row>
    <row r="23" spans="1:38" ht="15" x14ac:dyDescent="0.25">
      <c r="A23" s="5">
        <v>21</v>
      </c>
      <c r="B23" s="5" t="str">
        <f t="shared" si="9"/>
        <v>Custom</v>
      </c>
      <c r="C23" s="3" t="str">
        <f t="shared" si="11"/>
        <v>Custom Any Associated</v>
      </c>
      <c r="D23" s="41">
        <f t="shared" ref="D23:F37" si="12">VLOOKUP($C23,$Y$3:$AI$37,MATCH(D$2,$Y$2:$AI$2,0),0)</f>
        <v>2762</v>
      </c>
      <c r="E23" s="41">
        <f t="shared" si="12"/>
        <v>2158</v>
      </c>
      <c r="F23" s="41">
        <f t="shared" si="12"/>
        <v>1004</v>
      </c>
      <c r="G23" s="42">
        <f t="shared" si="1"/>
        <v>2762</v>
      </c>
      <c r="H23" s="41">
        <f t="shared" ref="H23:J37" si="13">VLOOKUP($C23,$Y$3:$AI$37,MATCH(H$2,$Y$2:$AI$2,0),0)</f>
        <v>0</v>
      </c>
      <c r="I23" s="41">
        <f t="shared" si="13"/>
        <v>0</v>
      </c>
      <c r="J23" s="41">
        <f t="shared" si="13"/>
        <v>0</v>
      </c>
      <c r="K23" s="42">
        <f t="shared" si="3"/>
        <v>0</v>
      </c>
      <c r="L23" s="41">
        <f t="shared" si="4"/>
        <v>2762</v>
      </c>
      <c r="M23" s="41">
        <f t="shared" si="5"/>
        <v>2158</v>
      </c>
      <c r="N23" s="41">
        <f t="shared" si="6"/>
        <v>1004</v>
      </c>
      <c r="O23" s="42">
        <f t="shared" si="7"/>
        <v>2762</v>
      </c>
      <c r="P23" s="41">
        <v>3</v>
      </c>
      <c r="Q23" s="43">
        <v>0</v>
      </c>
      <c r="R23" s="43">
        <v>0</v>
      </c>
      <c r="S23" s="43">
        <v>0</v>
      </c>
      <c r="T23" s="42">
        <f t="shared" si="10"/>
        <v>0</v>
      </c>
      <c r="X23"/>
      <c r="Y23" s="3" t="s">
        <v>69</v>
      </c>
      <c r="Z23" s="11" t="s">
        <v>38</v>
      </c>
      <c r="AA23" s="11" t="s">
        <v>12</v>
      </c>
      <c r="AB23" s="11" t="s">
        <v>38</v>
      </c>
      <c r="AC23" s="11" t="s">
        <v>39</v>
      </c>
      <c r="AD23" s="5">
        <v>2762</v>
      </c>
      <c r="AE23" s="5">
        <v>2158</v>
      </c>
      <c r="AF23" s="5">
        <v>1004</v>
      </c>
      <c r="AG23" s="5">
        <v>0</v>
      </c>
      <c r="AH23" s="5">
        <v>0</v>
      </c>
      <c r="AI23" s="5">
        <v>0</v>
      </c>
      <c r="AJ23" s="5">
        <v>2762</v>
      </c>
      <c r="AK23" s="5">
        <v>2158</v>
      </c>
      <c r="AL23" s="5">
        <v>1004</v>
      </c>
    </row>
    <row r="24" spans="1:38" ht="15" x14ac:dyDescent="0.25">
      <c r="A24" s="5">
        <v>22</v>
      </c>
      <c r="B24" s="5" t="str">
        <f t="shared" si="9"/>
        <v>Custom</v>
      </c>
      <c r="C24" s="3" t="str">
        <f t="shared" si="11"/>
        <v>Custom Any Any</v>
      </c>
      <c r="D24" s="41">
        <f t="shared" si="12"/>
        <v>3078</v>
      </c>
      <c r="E24" s="41">
        <f t="shared" si="12"/>
        <v>2470</v>
      </c>
      <c r="F24" s="41">
        <f t="shared" si="12"/>
        <v>1099</v>
      </c>
      <c r="G24" s="42">
        <f t="shared" si="1"/>
        <v>3078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2">
        <f t="shared" si="3"/>
        <v>0</v>
      </c>
      <c r="L24" s="41">
        <f t="shared" si="4"/>
        <v>3078</v>
      </c>
      <c r="M24" s="41">
        <f t="shared" si="5"/>
        <v>2470</v>
      </c>
      <c r="N24" s="41">
        <f t="shared" si="6"/>
        <v>1099</v>
      </c>
      <c r="O24" s="42">
        <f t="shared" si="7"/>
        <v>3078</v>
      </c>
      <c r="P24" s="41">
        <v>3</v>
      </c>
      <c r="Q24" s="43">
        <v>0</v>
      </c>
      <c r="R24" s="43">
        <v>0</v>
      </c>
      <c r="S24" s="43">
        <v>0</v>
      </c>
      <c r="T24" s="42">
        <f t="shared" ref="T24:T26" si="14">Q24+R24*Adults+S24*MIN(IF(Children="",0,Children),$P24)</f>
        <v>0</v>
      </c>
      <c r="X24"/>
      <c r="Y24" s="3" t="s">
        <v>32</v>
      </c>
      <c r="Z24" s="11" t="s">
        <v>38</v>
      </c>
      <c r="AA24" s="11" t="s">
        <v>12</v>
      </c>
      <c r="AB24" s="11" t="s">
        <v>38</v>
      </c>
      <c r="AC24" s="11" t="s">
        <v>38</v>
      </c>
      <c r="AD24" s="5">
        <v>3078</v>
      </c>
      <c r="AE24" s="5">
        <v>2470</v>
      </c>
      <c r="AF24" s="5">
        <v>1099</v>
      </c>
      <c r="AG24" s="5">
        <v>0</v>
      </c>
      <c r="AH24" s="5">
        <v>0</v>
      </c>
      <c r="AI24" s="5">
        <v>0</v>
      </c>
      <c r="AJ24" s="5">
        <v>3078</v>
      </c>
      <c r="AK24" s="5">
        <v>2470</v>
      </c>
      <c r="AL24" s="5">
        <v>1099</v>
      </c>
    </row>
    <row r="25" spans="1:38" ht="15" x14ac:dyDescent="0.25">
      <c r="A25" s="5">
        <v>23</v>
      </c>
      <c r="B25" s="5" t="str">
        <f t="shared" si="9"/>
        <v>Incentive</v>
      </c>
      <c r="C25" s="3" t="str">
        <f t="shared" si="11"/>
        <v>Incentive Associated State</v>
      </c>
      <c r="D25" s="41">
        <f t="shared" si="12"/>
        <v>2119</v>
      </c>
      <c r="E25" s="41">
        <f t="shared" si="12"/>
        <v>1672</v>
      </c>
      <c r="F25" s="41">
        <f t="shared" si="12"/>
        <v>813</v>
      </c>
      <c r="G25" s="42">
        <f t="shared" si="1"/>
        <v>2119</v>
      </c>
      <c r="H25" s="41">
        <f t="shared" si="13"/>
        <v>235</v>
      </c>
      <c r="I25" s="41">
        <f t="shared" si="13"/>
        <v>186</v>
      </c>
      <c r="J25" s="41">
        <f t="shared" si="13"/>
        <v>90</v>
      </c>
      <c r="K25" s="42">
        <f t="shared" si="3"/>
        <v>235</v>
      </c>
      <c r="L25" s="41">
        <f t="shared" si="4"/>
        <v>2354</v>
      </c>
      <c r="M25" s="41">
        <f t="shared" si="5"/>
        <v>1858</v>
      </c>
      <c r="N25" s="41">
        <f t="shared" si="6"/>
        <v>903</v>
      </c>
      <c r="O25" s="42">
        <f t="shared" si="7"/>
        <v>2354</v>
      </c>
      <c r="P25" s="41">
        <v>3</v>
      </c>
      <c r="Q25" s="43">
        <v>0</v>
      </c>
      <c r="R25" s="43">
        <v>0</v>
      </c>
      <c r="S25" s="43">
        <v>0</v>
      </c>
      <c r="T25" s="42">
        <f t="shared" si="14"/>
        <v>0</v>
      </c>
      <c r="X25"/>
      <c r="Y25" s="3" t="s">
        <v>70</v>
      </c>
      <c r="Z25" s="11" t="s">
        <v>38</v>
      </c>
      <c r="AA25" s="11" t="s">
        <v>13</v>
      </c>
      <c r="AB25" s="11" t="s">
        <v>39</v>
      </c>
      <c r="AC25" s="11" t="s">
        <v>40</v>
      </c>
      <c r="AD25" s="5">
        <v>2119</v>
      </c>
      <c r="AE25" s="5">
        <v>1672</v>
      </c>
      <c r="AF25" s="5">
        <v>813</v>
      </c>
      <c r="AG25" s="5">
        <v>235</v>
      </c>
      <c r="AH25" s="5">
        <v>186</v>
      </c>
      <c r="AI25" s="5">
        <v>90</v>
      </c>
      <c r="AJ25" s="5">
        <v>2354</v>
      </c>
      <c r="AK25" s="5">
        <v>1858</v>
      </c>
      <c r="AL25" s="5">
        <v>903</v>
      </c>
    </row>
    <row r="26" spans="1:38" ht="15" x14ac:dyDescent="0.25">
      <c r="A26" s="5">
        <v>24</v>
      </c>
      <c r="B26" s="5" t="str">
        <f t="shared" si="9"/>
        <v>Incentive</v>
      </c>
      <c r="C26" s="3" t="str">
        <f t="shared" si="11"/>
        <v>Incentive Associated Associated</v>
      </c>
      <c r="D26" s="41">
        <f t="shared" si="12"/>
        <v>2976</v>
      </c>
      <c r="E26" s="41">
        <f t="shared" si="12"/>
        <v>2367</v>
      </c>
      <c r="F26" s="41">
        <f t="shared" si="12"/>
        <v>1130</v>
      </c>
      <c r="G26" s="42">
        <f t="shared" si="1"/>
        <v>2976</v>
      </c>
      <c r="H26" s="41">
        <f t="shared" si="13"/>
        <v>331</v>
      </c>
      <c r="I26" s="41">
        <f t="shared" si="13"/>
        <v>263</v>
      </c>
      <c r="J26" s="41">
        <f t="shared" si="13"/>
        <v>126</v>
      </c>
      <c r="K26" s="42">
        <f t="shared" si="3"/>
        <v>331</v>
      </c>
      <c r="L26" s="41">
        <f t="shared" si="4"/>
        <v>3307</v>
      </c>
      <c r="M26" s="41">
        <f t="shared" si="5"/>
        <v>2630</v>
      </c>
      <c r="N26" s="41">
        <f t="shared" si="6"/>
        <v>1256</v>
      </c>
      <c r="O26" s="42">
        <f t="shared" si="7"/>
        <v>3307</v>
      </c>
      <c r="P26" s="41">
        <v>3</v>
      </c>
      <c r="Q26" s="43">
        <v>0</v>
      </c>
      <c r="R26" s="43">
        <v>0</v>
      </c>
      <c r="S26" s="43">
        <v>0</v>
      </c>
      <c r="T26" s="42">
        <f t="shared" si="14"/>
        <v>0</v>
      </c>
      <c r="X26"/>
      <c r="Y26" s="3" t="s">
        <v>71</v>
      </c>
      <c r="Z26" s="11" t="s">
        <v>38</v>
      </c>
      <c r="AA26" s="11" t="s">
        <v>13</v>
      </c>
      <c r="AB26" s="11" t="s">
        <v>39</v>
      </c>
      <c r="AC26" s="11" t="s">
        <v>39</v>
      </c>
      <c r="AD26" s="5">
        <v>2976</v>
      </c>
      <c r="AE26" s="5">
        <v>2367</v>
      </c>
      <c r="AF26" s="5">
        <v>1130</v>
      </c>
      <c r="AG26" s="5">
        <v>331</v>
      </c>
      <c r="AH26" s="5">
        <v>263</v>
      </c>
      <c r="AI26" s="5">
        <v>126</v>
      </c>
      <c r="AJ26" s="5">
        <v>3307</v>
      </c>
      <c r="AK26" s="5">
        <v>2630</v>
      </c>
      <c r="AL26" s="5">
        <v>1256</v>
      </c>
    </row>
    <row r="27" spans="1:38" ht="15" x14ac:dyDescent="0.25">
      <c r="A27" s="5">
        <v>25</v>
      </c>
      <c r="B27" s="5" t="str">
        <f t="shared" si="9"/>
        <v>Incentive</v>
      </c>
      <c r="C27" s="3" t="str">
        <f t="shared" si="11"/>
        <v>Incentive Associated Any</v>
      </c>
      <c r="D27" s="41">
        <f t="shared" si="12"/>
        <v>3305</v>
      </c>
      <c r="E27" s="41">
        <f t="shared" si="12"/>
        <v>2659</v>
      </c>
      <c r="F27" s="41">
        <f t="shared" si="12"/>
        <v>1235</v>
      </c>
      <c r="G27" s="42">
        <f t="shared" si="1"/>
        <v>3305</v>
      </c>
      <c r="H27" s="41">
        <f t="shared" si="13"/>
        <v>367</v>
      </c>
      <c r="I27" s="41">
        <f t="shared" si="13"/>
        <v>295</v>
      </c>
      <c r="J27" s="41">
        <f t="shared" si="13"/>
        <v>137</v>
      </c>
      <c r="K27" s="42">
        <f t="shared" si="3"/>
        <v>367</v>
      </c>
      <c r="L27" s="41">
        <f t="shared" si="4"/>
        <v>3672</v>
      </c>
      <c r="M27" s="41">
        <f t="shared" si="5"/>
        <v>2954</v>
      </c>
      <c r="N27" s="41">
        <f t="shared" si="6"/>
        <v>1372</v>
      </c>
      <c r="O27" s="42">
        <f t="shared" si="7"/>
        <v>3672</v>
      </c>
      <c r="P27" s="41">
        <v>3</v>
      </c>
      <c r="Q27" s="43">
        <v>0</v>
      </c>
      <c r="R27" s="43">
        <v>0</v>
      </c>
      <c r="S27" s="43">
        <v>0</v>
      </c>
      <c r="T27" s="42">
        <f t="shared" si="10"/>
        <v>0</v>
      </c>
      <c r="X27"/>
      <c r="Y27" s="3" t="s">
        <v>72</v>
      </c>
      <c r="Z27" s="3" t="s">
        <v>38</v>
      </c>
      <c r="AA27" s="3" t="s">
        <v>13</v>
      </c>
      <c r="AB27" s="11" t="s">
        <v>39</v>
      </c>
      <c r="AC27" s="3" t="s">
        <v>38</v>
      </c>
      <c r="AD27" s="5">
        <v>3305</v>
      </c>
      <c r="AE27" s="5">
        <v>2659</v>
      </c>
      <c r="AF27" s="5">
        <v>1235</v>
      </c>
      <c r="AG27" s="5">
        <v>367</v>
      </c>
      <c r="AH27" s="5">
        <v>295</v>
      </c>
      <c r="AI27" s="5">
        <v>137</v>
      </c>
      <c r="AJ27" s="5">
        <v>3672</v>
      </c>
      <c r="AK27" s="5">
        <v>2954</v>
      </c>
      <c r="AL27" s="5">
        <v>1372</v>
      </c>
    </row>
    <row r="28" spans="1:38" ht="15" x14ac:dyDescent="0.25">
      <c r="A28" s="5">
        <v>26</v>
      </c>
      <c r="B28" s="5" t="str">
        <f t="shared" si="9"/>
        <v>Incentive</v>
      </c>
      <c r="C28" s="3" t="str">
        <f t="shared" si="11"/>
        <v>Incentive Any State</v>
      </c>
      <c r="D28" s="41">
        <f t="shared" si="12"/>
        <v>2632</v>
      </c>
      <c r="E28" s="41">
        <f t="shared" si="12"/>
        <v>2074</v>
      </c>
      <c r="F28" s="41">
        <f t="shared" si="12"/>
        <v>1041</v>
      </c>
      <c r="G28" s="42">
        <f t="shared" si="1"/>
        <v>2632</v>
      </c>
      <c r="H28" s="41">
        <f t="shared" si="13"/>
        <v>292</v>
      </c>
      <c r="I28" s="41">
        <f t="shared" si="13"/>
        <v>230</v>
      </c>
      <c r="J28" s="41">
        <f t="shared" si="13"/>
        <v>116</v>
      </c>
      <c r="K28" s="42">
        <f t="shared" si="3"/>
        <v>292</v>
      </c>
      <c r="L28" s="41">
        <f t="shared" si="4"/>
        <v>2924</v>
      </c>
      <c r="M28" s="41">
        <f t="shared" si="5"/>
        <v>2304</v>
      </c>
      <c r="N28" s="41">
        <f t="shared" si="6"/>
        <v>1157</v>
      </c>
      <c r="O28" s="42">
        <f t="shared" si="7"/>
        <v>2924</v>
      </c>
      <c r="P28" s="41">
        <v>3</v>
      </c>
      <c r="Q28" s="43">
        <v>0</v>
      </c>
      <c r="R28" s="43">
        <v>0</v>
      </c>
      <c r="S28" s="43">
        <v>0</v>
      </c>
      <c r="T28" s="42">
        <f t="shared" si="10"/>
        <v>0</v>
      </c>
      <c r="X28"/>
      <c r="Y28" s="3" t="s">
        <v>73</v>
      </c>
      <c r="Z28" s="3" t="s">
        <v>38</v>
      </c>
      <c r="AA28" s="3" t="s">
        <v>13</v>
      </c>
      <c r="AB28" s="3" t="s">
        <v>38</v>
      </c>
      <c r="AC28" s="3" t="s">
        <v>40</v>
      </c>
      <c r="AD28" s="5">
        <v>2632</v>
      </c>
      <c r="AE28" s="5">
        <v>2074</v>
      </c>
      <c r="AF28" s="5">
        <v>1041</v>
      </c>
      <c r="AG28" s="5">
        <v>292</v>
      </c>
      <c r="AH28" s="5">
        <v>230</v>
      </c>
      <c r="AI28" s="5">
        <v>116</v>
      </c>
      <c r="AJ28" s="5">
        <v>2924</v>
      </c>
      <c r="AK28" s="5">
        <v>2304</v>
      </c>
      <c r="AL28" s="5">
        <v>1157</v>
      </c>
    </row>
    <row r="29" spans="1:38" ht="15" x14ac:dyDescent="0.25">
      <c r="A29" s="5">
        <v>27</v>
      </c>
      <c r="B29" s="5" t="str">
        <f t="shared" si="9"/>
        <v>Incentive</v>
      </c>
      <c r="C29" s="3" t="str">
        <f t="shared" si="11"/>
        <v>Incentive Any Associated</v>
      </c>
      <c r="D29" s="41">
        <f t="shared" si="12"/>
        <v>3238</v>
      </c>
      <c r="E29" s="41">
        <f t="shared" si="12"/>
        <v>2597</v>
      </c>
      <c r="F29" s="41">
        <f t="shared" si="12"/>
        <v>1272</v>
      </c>
      <c r="G29" s="42">
        <f t="shared" si="1"/>
        <v>3238</v>
      </c>
      <c r="H29" s="41">
        <f t="shared" si="13"/>
        <v>360</v>
      </c>
      <c r="I29" s="41">
        <f t="shared" si="13"/>
        <v>289</v>
      </c>
      <c r="J29" s="41">
        <f t="shared" si="13"/>
        <v>141</v>
      </c>
      <c r="K29" s="42">
        <f t="shared" si="3"/>
        <v>360</v>
      </c>
      <c r="L29" s="41">
        <f t="shared" si="4"/>
        <v>3598</v>
      </c>
      <c r="M29" s="41">
        <f t="shared" si="5"/>
        <v>2886</v>
      </c>
      <c r="N29" s="41">
        <f t="shared" si="6"/>
        <v>1413</v>
      </c>
      <c r="O29" s="42">
        <f t="shared" si="7"/>
        <v>3598</v>
      </c>
      <c r="P29" s="41">
        <v>3</v>
      </c>
      <c r="Q29" s="43">
        <v>0</v>
      </c>
      <c r="R29" s="43">
        <v>0</v>
      </c>
      <c r="S29" s="43">
        <v>0</v>
      </c>
      <c r="T29" s="42">
        <f t="shared" si="10"/>
        <v>0</v>
      </c>
      <c r="X29"/>
      <c r="Y29" s="3" t="s">
        <v>74</v>
      </c>
      <c r="Z29" s="3" t="s">
        <v>38</v>
      </c>
      <c r="AA29" s="3" t="s">
        <v>13</v>
      </c>
      <c r="AB29" s="3" t="s">
        <v>38</v>
      </c>
      <c r="AC29" s="3" t="s">
        <v>39</v>
      </c>
      <c r="AD29" s="5">
        <v>3238</v>
      </c>
      <c r="AE29" s="5">
        <v>2597</v>
      </c>
      <c r="AF29" s="5">
        <v>1272</v>
      </c>
      <c r="AG29" s="5">
        <v>360</v>
      </c>
      <c r="AH29" s="5">
        <v>289</v>
      </c>
      <c r="AI29" s="5">
        <v>141</v>
      </c>
      <c r="AJ29" s="5">
        <v>3598</v>
      </c>
      <c r="AK29" s="5">
        <v>2886</v>
      </c>
      <c r="AL29" s="5">
        <v>1413</v>
      </c>
    </row>
    <row r="30" spans="1:38" ht="15" x14ac:dyDescent="0.25">
      <c r="A30" s="5">
        <v>28</v>
      </c>
      <c r="B30" s="5" t="str">
        <f t="shared" si="9"/>
        <v>Incentive</v>
      </c>
      <c r="C30" s="3" t="str">
        <f t="shared" si="11"/>
        <v>Incentive Any Any</v>
      </c>
      <c r="D30" s="41">
        <f t="shared" si="12"/>
        <v>3736</v>
      </c>
      <c r="E30" s="41">
        <f t="shared" si="12"/>
        <v>3036</v>
      </c>
      <c r="F30" s="41">
        <f t="shared" si="12"/>
        <v>1457</v>
      </c>
      <c r="G30" s="42">
        <f t="shared" si="1"/>
        <v>3736</v>
      </c>
      <c r="H30" s="41">
        <f t="shared" si="13"/>
        <v>415</v>
      </c>
      <c r="I30" s="41">
        <f t="shared" si="13"/>
        <v>337</v>
      </c>
      <c r="J30" s="41">
        <f t="shared" si="13"/>
        <v>162</v>
      </c>
      <c r="K30" s="42">
        <f t="shared" si="3"/>
        <v>415</v>
      </c>
      <c r="L30" s="41">
        <f t="shared" si="4"/>
        <v>4151</v>
      </c>
      <c r="M30" s="41">
        <f t="shared" si="5"/>
        <v>3373</v>
      </c>
      <c r="N30" s="41">
        <f t="shared" si="6"/>
        <v>1619</v>
      </c>
      <c r="O30" s="42">
        <f t="shared" si="7"/>
        <v>4151</v>
      </c>
      <c r="P30" s="41">
        <v>3</v>
      </c>
      <c r="Q30" s="43">
        <v>0</v>
      </c>
      <c r="R30" s="43">
        <v>0</v>
      </c>
      <c r="S30" s="43">
        <v>0</v>
      </c>
      <c r="T30" s="42">
        <f t="shared" si="10"/>
        <v>0</v>
      </c>
      <c r="X30"/>
      <c r="Y30" s="3" t="s">
        <v>33</v>
      </c>
      <c r="Z30" s="3" t="s">
        <v>38</v>
      </c>
      <c r="AA30" s="3" t="s">
        <v>13</v>
      </c>
      <c r="AB30" s="3" t="s">
        <v>38</v>
      </c>
      <c r="AC30" s="3" t="s">
        <v>38</v>
      </c>
      <c r="AD30" s="5">
        <v>3736</v>
      </c>
      <c r="AE30" s="5">
        <v>3036</v>
      </c>
      <c r="AF30" s="5">
        <v>1457</v>
      </c>
      <c r="AG30" s="5">
        <v>415</v>
      </c>
      <c r="AH30" s="5">
        <v>337</v>
      </c>
      <c r="AI30" s="5">
        <v>162</v>
      </c>
      <c r="AJ30" s="5">
        <v>4151</v>
      </c>
      <c r="AK30" s="5">
        <v>3373</v>
      </c>
      <c r="AL30" s="5">
        <v>1619</v>
      </c>
    </row>
    <row r="31" spans="1:38" ht="15" x14ac:dyDescent="0.25">
      <c r="A31" s="5">
        <v>29</v>
      </c>
      <c r="B31" s="5" t="str">
        <f t="shared" si="9"/>
        <v>Extender</v>
      </c>
      <c r="C31" s="3" t="str">
        <f t="shared" si="11"/>
        <v>Extender Associated State</v>
      </c>
      <c r="D31" s="41">
        <f t="shared" si="12"/>
        <v>4158</v>
      </c>
      <c r="E31" s="41">
        <f t="shared" si="12"/>
        <v>3153</v>
      </c>
      <c r="F31" s="41">
        <f t="shared" si="12"/>
        <v>1222</v>
      </c>
      <c r="G31" s="42">
        <f t="shared" si="1"/>
        <v>4158</v>
      </c>
      <c r="H31" s="41">
        <f t="shared" si="13"/>
        <v>1386</v>
      </c>
      <c r="I31" s="41">
        <f t="shared" si="13"/>
        <v>1051</v>
      </c>
      <c r="J31" s="41">
        <f t="shared" si="13"/>
        <v>407</v>
      </c>
      <c r="K31" s="42">
        <f t="shared" si="3"/>
        <v>1386</v>
      </c>
      <c r="L31" s="41">
        <f t="shared" si="4"/>
        <v>5544</v>
      </c>
      <c r="M31" s="41">
        <f t="shared" si="5"/>
        <v>4204</v>
      </c>
      <c r="N31" s="41">
        <f t="shared" si="6"/>
        <v>1629</v>
      </c>
      <c r="O31" s="42">
        <f t="shared" si="7"/>
        <v>5544</v>
      </c>
      <c r="P31" s="41">
        <v>3</v>
      </c>
      <c r="Q31" s="43">
        <v>27500</v>
      </c>
      <c r="R31" s="43">
        <v>23900</v>
      </c>
      <c r="S31" s="43">
        <v>7900</v>
      </c>
      <c r="T31" s="42">
        <f t="shared" si="10"/>
        <v>27500</v>
      </c>
      <c r="X31"/>
      <c r="Y31" s="3" t="s">
        <v>75</v>
      </c>
      <c r="Z31" s="3" t="s">
        <v>38</v>
      </c>
      <c r="AA31" s="3" t="s">
        <v>14</v>
      </c>
      <c r="AB31" s="3" t="s">
        <v>39</v>
      </c>
      <c r="AC31" s="3" t="s">
        <v>40</v>
      </c>
      <c r="AD31" s="5">
        <v>4158</v>
      </c>
      <c r="AE31" s="5">
        <v>3153</v>
      </c>
      <c r="AF31" s="5">
        <v>1222</v>
      </c>
      <c r="AG31" s="5">
        <v>1386</v>
      </c>
      <c r="AH31" s="5">
        <v>1051</v>
      </c>
      <c r="AI31" s="5">
        <v>407</v>
      </c>
      <c r="AJ31" s="5">
        <v>5544</v>
      </c>
      <c r="AK31" s="5">
        <v>4204</v>
      </c>
      <c r="AL31" s="5">
        <v>1629</v>
      </c>
    </row>
    <row r="32" spans="1:38" ht="15" x14ac:dyDescent="0.25">
      <c r="A32" s="5">
        <v>30</v>
      </c>
      <c r="B32" s="5" t="str">
        <f t="shared" si="9"/>
        <v>Extender</v>
      </c>
      <c r="C32" s="3" t="str">
        <f t="shared" si="11"/>
        <v>Extender Associated Associated</v>
      </c>
      <c r="D32" s="41">
        <f t="shared" si="12"/>
        <v>4754</v>
      </c>
      <c r="E32" s="41">
        <f t="shared" si="12"/>
        <v>3827</v>
      </c>
      <c r="F32" s="41">
        <f t="shared" si="12"/>
        <v>1368</v>
      </c>
      <c r="G32" s="42">
        <f t="shared" si="1"/>
        <v>4754</v>
      </c>
      <c r="H32" s="41">
        <f t="shared" si="13"/>
        <v>1585</v>
      </c>
      <c r="I32" s="41">
        <f t="shared" si="13"/>
        <v>1276</v>
      </c>
      <c r="J32" s="41">
        <f t="shared" si="13"/>
        <v>456</v>
      </c>
      <c r="K32" s="42">
        <f t="shared" si="3"/>
        <v>1585</v>
      </c>
      <c r="L32" s="41">
        <f t="shared" si="4"/>
        <v>6339</v>
      </c>
      <c r="M32" s="41">
        <f t="shared" si="5"/>
        <v>5103</v>
      </c>
      <c r="N32" s="41">
        <f t="shared" si="6"/>
        <v>1824</v>
      </c>
      <c r="O32" s="42">
        <f t="shared" si="7"/>
        <v>6339</v>
      </c>
      <c r="P32" s="41">
        <v>3</v>
      </c>
      <c r="Q32" s="43">
        <v>27500</v>
      </c>
      <c r="R32" s="43">
        <v>23900</v>
      </c>
      <c r="S32" s="43">
        <v>7900</v>
      </c>
      <c r="T32" s="42">
        <f t="shared" si="10"/>
        <v>27500</v>
      </c>
      <c r="X32"/>
      <c r="Y32" s="3" t="s">
        <v>76</v>
      </c>
      <c r="Z32" s="3" t="s">
        <v>38</v>
      </c>
      <c r="AA32" s="3" t="s">
        <v>14</v>
      </c>
      <c r="AB32" s="3" t="s">
        <v>39</v>
      </c>
      <c r="AC32" s="3" t="s">
        <v>39</v>
      </c>
      <c r="AD32" s="5">
        <v>4754</v>
      </c>
      <c r="AE32" s="5">
        <v>3827</v>
      </c>
      <c r="AF32" s="5">
        <v>1368</v>
      </c>
      <c r="AG32" s="5">
        <v>1585</v>
      </c>
      <c r="AH32" s="5">
        <v>1276</v>
      </c>
      <c r="AI32" s="5">
        <v>456</v>
      </c>
      <c r="AJ32" s="5">
        <v>6339</v>
      </c>
      <c r="AK32" s="5">
        <v>5103</v>
      </c>
      <c r="AL32" s="5">
        <v>1824</v>
      </c>
    </row>
    <row r="33" spans="1:38" ht="15" x14ac:dyDescent="0.25">
      <c r="A33" s="5">
        <v>31</v>
      </c>
      <c r="B33" s="5" t="str">
        <f t="shared" si="9"/>
        <v>Extender</v>
      </c>
      <c r="C33" s="3" t="str">
        <f t="shared" si="11"/>
        <v>Extender Associated Any</v>
      </c>
      <c r="D33" s="41">
        <f t="shared" si="12"/>
        <v>5209</v>
      </c>
      <c r="E33" s="41">
        <f t="shared" si="12"/>
        <v>4196</v>
      </c>
      <c r="F33" s="41">
        <f t="shared" si="12"/>
        <v>1474</v>
      </c>
      <c r="G33" s="42">
        <f t="shared" si="1"/>
        <v>5209</v>
      </c>
      <c r="H33" s="41">
        <f t="shared" si="13"/>
        <v>1736</v>
      </c>
      <c r="I33" s="41">
        <f t="shared" si="13"/>
        <v>1399</v>
      </c>
      <c r="J33" s="41">
        <f t="shared" si="13"/>
        <v>491</v>
      </c>
      <c r="K33" s="42">
        <f t="shared" si="3"/>
        <v>1736</v>
      </c>
      <c r="L33" s="41">
        <f t="shared" si="4"/>
        <v>6945</v>
      </c>
      <c r="M33" s="41">
        <f t="shared" si="5"/>
        <v>5595</v>
      </c>
      <c r="N33" s="41">
        <f t="shared" si="6"/>
        <v>1965</v>
      </c>
      <c r="O33" s="42">
        <f t="shared" si="7"/>
        <v>6945</v>
      </c>
      <c r="P33" s="41">
        <v>3</v>
      </c>
      <c r="Q33" s="43">
        <v>27500</v>
      </c>
      <c r="R33" s="43">
        <v>23900</v>
      </c>
      <c r="S33" s="43">
        <v>7900</v>
      </c>
      <c r="T33" s="42">
        <f t="shared" si="10"/>
        <v>27500</v>
      </c>
      <c r="X33"/>
      <c r="Y33" s="3" t="s">
        <v>77</v>
      </c>
      <c r="Z33" s="3" t="s">
        <v>38</v>
      </c>
      <c r="AA33" s="3" t="s">
        <v>14</v>
      </c>
      <c r="AB33" s="3" t="s">
        <v>39</v>
      </c>
      <c r="AC33" s="3" t="s">
        <v>38</v>
      </c>
      <c r="AD33" s="5">
        <v>5209</v>
      </c>
      <c r="AE33" s="5">
        <v>4196</v>
      </c>
      <c r="AF33" s="5">
        <v>1474</v>
      </c>
      <c r="AG33" s="5">
        <v>1736</v>
      </c>
      <c r="AH33" s="5">
        <v>1399</v>
      </c>
      <c r="AI33" s="5">
        <v>491</v>
      </c>
      <c r="AJ33" s="5">
        <v>6945</v>
      </c>
      <c r="AK33" s="5">
        <v>5595</v>
      </c>
      <c r="AL33" s="5">
        <v>1965</v>
      </c>
    </row>
    <row r="34" spans="1:38" ht="15" x14ac:dyDescent="0.25">
      <c r="A34" s="5">
        <v>32</v>
      </c>
      <c r="B34" s="5" t="str">
        <f t="shared" si="9"/>
        <v>Extender</v>
      </c>
      <c r="C34" s="3" t="str">
        <f t="shared" si="11"/>
        <v>Extender Any State</v>
      </c>
      <c r="D34" s="41">
        <f t="shared" si="12"/>
        <v>4723</v>
      </c>
      <c r="E34" s="41">
        <f t="shared" si="12"/>
        <v>3877</v>
      </c>
      <c r="F34" s="41">
        <f t="shared" si="12"/>
        <v>1387</v>
      </c>
      <c r="G34" s="42">
        <f t="shared" si="1"/>
        <v>4723</v>
      </c>
      <c r="H34" s="41">
        <f t="shared" si="13"/>
        <v>1574</v>
      </c>
      <c r="I34" s="41">
        <f t="shared" si="13"/>
        <v>1292</v>
      </c>
      <c r="J34" s="41">
        <f t="shared" si="13"/>
        <v>462</v>
      </c>
      <c r="K34" s="42">
        <f t="shared" si="3"/>
        <v>1574</v>
      </c>
      <c r="L34" s="41">
        <f t="shared" si="4"/>
        <v>6297</v>
      </c>
      <c r="M34" s="41">
        <f t="shared" si="5"/>
        <v>5169</v>
      </c>
      <c r="N34" s="41">
        <f t="shared" si="6"/>
        <v>1849</v>
      </c>
      <c r="O34" s="42">
        <f t="shared" si="7"/>
        <v>6297</v>
      </c>
      <c r="P34" s="41">
        <v>3</v>
      </c>
      <c r="Q34" s="43">
        <v>27500</v>
      </c>
      <c r="R34" s="43">
        <v>23900</v>
      </c>
      <c r="S34" s="43">
        <v>7900</v>
      </c>
      <c r="T34" s="42">
        <f t="shared" si="10"/>
        <v>27500</v>
      </c>
      <c r="Y34" s="3" t="s">
        <v>78</v>
      </c>
      <c r="Z34" s="3" t="s">
        <v>38</v>
      </c>
      <c r="AA34" s="3" t="s">
        <v>14</v>
      </c>
      <c r="AB34" s="3" t="s">
        <v>38</v>
      </c>
      <c r="AC34" s="3" t="s">
        <v>40</v>
      </c>
      <c r="AD34" s="5">
        <v>4723</v>
      </c>
      <c r="AE34" s="5">
        <v>3877</v>
      </c>
      <c r="AF34" s="5">
        <v>1387</v>
      </c>
      <c r="AG34" s="5">
        <v>1574</v>
      </c>
      <c r="AH34" s="5">
        <v>1292</v>
      </c>
      <c r="AI34" s="5">
        <v>462</v>
      </c>
      <c r="AJ34" s="5">
        <v>6297</v>
      </c>
      <c r="AK34" s="5">
        <v>5169</v>
      </c>
      <c r="AL34" s="5">
        <v>1849</v>
      </c>
    </row>
    <row r="35" spans="1:38" ht="15" x14ac:dyDescent="0.25">
      <c r="A35" s="5">
        <v>33</v>
      </c>
      <c r="B35" s="5" t="str">
        <f t="shared" si="9"/>
        <v>Extender</v>
      </c>
      <c r="C35" s="3" t="str">
        <f t="shared" si="11"/>
        <v>Extender Any Associated</v>
      </c>
      <c r="D35" s="41">
        <f t="shared" si="12"/>
        <v>5276</v>
      </c>
      <c r="E35" s="41">
        <f t="shared" si="12"/>
        <v>4249</v>
      </c>
      <c r="F35" s="41">
        <f t="shared" si="12"/>
        <v>1518</v>
      </c>
      <c r="G35" s="42">
        <f t="shared" si="1"/>
        <v>5276</v>
      </c>
      <c r="H35" s="41">
        <f t="shared" si="13"/>
        <v>1759</v>
      </c>
      <c r="I35" s="41">
        <f t="shared" si="13"/>
        <v>1416</v>
      </c>
      <c r="J35" s="41">
        <f t="shared" si="13"/>
        <v>506</v>
      </c>
      <c r="K35" s="42">
        <f t="shared" si="3"/>
        <v>1759</v>
      </c>
      <c r="L35" s="41">
        <f t="shared" si="4"/>
        <v>7035</v>
      </c>
      <c r="M35" s="41">
        <f t="shared" si="5"/>
        <v>5665</v>
      </c>
      <c r="N35" s="41">
        <f t="shared" si="6"/>
        <v>2024</v>
      </c>
      <c r="O35" s="42">
        <f t="shared" si="7"/>
        <v>7035</v>
      </c>
      <c r="P35" s="41">
        <v>3</v>
      </c>
      <c r="Q35" s="43">
        <v>27500</v>
      </c>
      <c r="R35" s="43">
        <v>23900</v>
      </c>
      <c r="S35" s="43">
        <v>7900</v>
      </c>
      <c r="T35" s="42">
        <f t="shared" si="10"/>
        <v>27500</v>
      </c>
      <c r="Y35" s="3" t="s">
        <v>79</v>
      </c>
      <c r="Z35" s="3" t="s">
        <v>38</v>
      </c>
      <c r="AA35" s="3" t="s">
        <v>14</v>
      </c>
      <c r="AB35" s="3" t="s">
        <v>38</v>
      </c>
      <c r="AC35" s="3" t="s">
        <v>39</v>
      </c>
      <c r="AD35" s="5">
        <v>5276</v>
      </c>
      <c r="AE35" s="5">
        <v>4249</v>
      </c>
      <c r="AF35" s="5">
        <v>1518</v>
      </c>
      <c r="AG35" s="5">
        <v>1759</v>
      </c>
      <c r="AH35" s="5">
        <v>1416</v>
      </c>
      <c r="AI35" s="5">
        <v>506</v>
      </c>
      <c r="AJ35" s="5">
        <v>7035</v>
      </c>
      <c r="AK35" s="5">
        <v>5665</v>
      </c>
      <c r="AL35" s="5">
        <v>2024</v>
      </c>
    </row>
    <row r="36" spans="1:38" ht="15" x14ac:dyDescent="0.25">
      <c r="A36" s="5">
        <v>34</v>
      </c>
      <c r="B36" s="5" t="str">
        <f t="shared" si="9"/>
        <v>Extender</v>
      </c>
      <c r="C36" s="3" t="str">
        <f t="shared" si="11"/>
        <v>Extender Any Any</v>
      </c>
      <c r="D36" s="41">
        <f t="shared" si="12"/>
        <v>5924</v>
      </c>
      <c r="E36" s="41">
        <f t="shared" si="12"/>
        <v>4771</v>
      </c>
      <c r="F36" s="41">
        <f t="shared" si="12"/>
        <v>1699</v>
      </c>
      <c r="G36" s="42">
        <f t="shared" si="1"/>
        <v>5924</v>
      </c>
      <c r="H36" s="41">
        <f t="shared" si="13"/>
        <v>1975</v>
      </c>
      <c r="I36" s="41">
        <f t="shared" si="13"/>
        <v>1590</v>
      </c>
      <c r="J36" s="41">
        <f t="shared" si="13"/>
        <v>566</v>
      </c>
      <c r="K36" s="42">
        <f t="shared" si="3"/>
        <v>1975</v>
      </c>
      <c r="L36" s="41">
        <f t="shared" si="4"/>
        <v>7899</v>
      </c>
      <c r="M36" s="41">
        <f t="shared" si="5"/>
        <v>6361</v>
      </c>
      <c r="N36" s="41">
        <f t="shared" si="6"/>
        <v>2265</v>
      </c>
      <c r="O36" s="42">
        <f t="shared" si="7"/>
        <v>7899</v>
      </c>
      <c r="P36" s="41">
        <v>3</v>
      </c>
      <c r="Q36" s="43">
        <v>27500</v>
      </c>
      <c r="R36" s="43">
        <v>23900</v>
      </c>
      <c r="S36" s="43">
        <v>7900</v>
      </c>
      <c r="T36" s="42">
        <f t="shared" si="10"/>
        <v>27500</v>
      </c>
      <c r="Y36" s="3" t="s">
        <v>34</v>
      </c>
      <c r="Z36" s="3" t="s">
        <v>38</v>
      </c>
      <c r="AA36" s="3" t="s">
        <v>14</v>
      </c>
      <c r="AB36" s="3" t="s">
        <v>38</v>
      </c>
      <c r="AC36" s="3" t="s">
        <v>38</v>
      </c>
      <c r="AD36" s="5">
        <v>5924</v>
      </c>
      <c r="AE36" s="5">
        <v>4771</v>
      </c>
      <c r="AF36" s="5">
        <v>1699</v>
      </c>
      <c r="AG36" s="5">
        <v>1975</v>
      </c>
      <c r="AH36" s="5">
        <v>1590</v>
      </c>
      <c r="AI36" s="5">
        <v>566</v>
      </c>
      <c r="AJ36" s="5">
        <v>7899</v>
      </c>
      <c r="AK36" s="5">
        <v>6361</v>
      </c>
      <c r="AL36" s="5">
        <v>2265</v>
      </c>
    </row>
    <row r="37" spans="1:38" ht="15" x14ac:dyDescent="0.25">
      <c r="A37" s="5">
        <v>35</v>
      </c>
      <c r="B37" s="5" t="str">
        <f t="shared" si="9"/>
        <v>Summit</v>
      </c>
      <c r="C37" s="3" t="str">
        <f t="shared" si="11"/>
        <v>Summit</v>
      </c>
      <c r="D37" s="41">
        <f t="shared" si="12"/>
        <v>11331</v>
      </c>
      <c r="E37" s="41">
        <f t="shared" si="12"/>
        <v>9062</v>
      </c>
      <c r="F37" s="41">
        <f t="shared" si="12"/>
        <v>2603</v>
      </c>
      <c r="G37" s="42">
        <f t="shared" si="1"/>
        <v>11331</v>
      </c>
      <c r="H37" s="41">
        <f t="shared" si="13"/>
        <v>0</v>
      </c>
      <c r="I37" s="41">
        <f t="shared" si="13"/>
        <v>0</v>
      </c>
      <c r="J37" s="41">
        <f t="shared" si="13"/>
        <v>0</v>
      </c>
      <c r="K37" s="42">
        <f t="shared" si="3"/>
        <v>0</v>
      </c>
      <c r="L37" s="41">
        <f t="shared" si="4"/>
        <v>11331</v>
      </c>
      <c r="M37" s="41">
        <f t="shared" si="5"/>
        <v>9062</v>
      </c>
      <c r="N37" s="41">
        <f t="shared" si="6"/>
        <v>2603</v>
      </c>
      <c r="O37" s="42">
        <f t="shared" si="7"/>
        <v>11331</v>
      </c>
      <c r="P37" s="41">
        <v>3</v>
      </c>
      <c r="Q37" s="43">
        <v>0</v>
      </c>
      <c r="R37" s="43">
        <v>0</v>
      </c>
      <c r="S37" s="43">
        <v>0</v>
      </c>
      <c r="T37" s="42">
        <f t="shared" si="10"/>
        <v>0</v>
      </c>
      <c r="Y37" s="12" t="s">
        <v>15</v>
      </c>
      <c r="Z37" s="3" t="s">
        <v>38</v>
      </c>
      <c r="AA37" s="3" t="s">
        <v>15</v>
      </c>
      <c r="AB37" s="3" t="s">
        <v>38</v>
      </c>
      <c r="AC37" s="3" t="s">
        <v>38</v>
      </c>
      <c r="AD37" s="5">
        <v>11331</v>
      </c>
      <c r="AE37" s="5">
        <v>9062</v>
      </c>
      <c r="AF37" s="5">
        <v>2603</v>
      </c>
      <c r="AG37" s="5">
        <v>0</v>
      </c>
      <c r="AH37" s="5">
        <v>0</v>
      </c>
      <c r="AI37" s="5">
        <v>0</v>
      </c>
      <c r="AJ37" s="5">
        <v>11331</v>
      </c>
      <c r="AK37" s="5">
        <v>9062</v>
      </c>
      <c r="AL37" s="5">
        <v>2603</v>
      </c>
    </row>
    <row r="56" spans="1:16" x14ac:dyDescent="0.2">
      <c r="A56"/>
    </row>
    <row r="58" spans="1:16" x14ac:dyDescent="0.2">
      <c r="A58" s="2"/>
      <c r="M58" s="2"/>
      <c r="N58" s="2"/>
      <c r="O58" s="2"/>
      <c r="P58" s="2"/>
    </row>
    <row r="59" spans="1:16" x14ac:dyDescent="0.2">
      <c r="A59" s="2"/>
      <c r="M59" s="2"/>
      <c r="N59" s="2"/>
      <c r="O59" s="2"/>
      <c r="P59" s="2"/>
    </row>
    <row r="60" spans="1:16" x14ac:dyDescent="0.2">
      <c r="A60" s="2"/>
      <c r="P60" s="2"/>
    </row>
    <row r="61" spans="1:16" x14ac:dyDescent="0.2">
      <c r="A61" s="2"/>
      <c r="B61" s="6"/>
      <c r="C61" s="6"/>
      <c r="O61" s="2"/>
      <c r="P61" s="2"/>
    </row>
    <row r="62" spans="1:16" x14ac:dyDescent="0.2">
      <c r="A62" s="2"/>
      <c r="B62" s="6"/>
      <c r="C62" s="6"/>
      <c r="O62" s="2"/>
      <c r="P62" s="2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2E82-7EF9-49AD-AE7A-05D095043032}">
  <sheetPr codeName="Sheet3" filterMode="1"/>
  <dimension ref="A1:AL62"/>
  <sheetViews>
    <sheetView zoomScale="66" zoomScaleNormal="90" workbookViewId="0">
      <pane xSplit="3" topLeftCell="D1" activePane="topRight" state="frozenSplit"/>
      <selection activeCell="C10" sqref="C10:D10"/>
      <selection pane="topRight" activeCell="C10" sqref="C10:D10"/>
    </sheetView>
  </sheetViews>
  <sheetFormatPr defaultColWidth="9.28515625" defaultRowHeight="12.75" x14ac:dyDescent="0.2"/>
  <cols>
    <col min="1" max="1" width="7.42578125" style="5" bestFit="1" customWidth="1"/>
    <col min="2" max="2" width="18" style="5" customWidth="1"/>
    <col min="3" max="3" width="32.42578125" style="5" bestFit="1" customWidth="1"/>
    <col min="4" max="20" width="9.28515625" style="5" customWidth="1"/>
    <col min="21" max="22" width="9.28515625" style="5"/>
    <col min="23" max="23" width="30.42578125" style="5" bestFit="1" customWidth="1"/>
    <col min="24" max="24" width="35.42578125" style="5" bestFit="1" customWidth="1"/>
    <col min="25" max="25" width="33.42578125" style="5" bestFit="1" customWidth="1"/>
    <col min="26" max="26" width="12.42578125" style="5" bestFit="1" customWidth="1"/>
    <col min="27" max="27" width="8.7109375" style="5" bestFit="1" customWidth="1"/>
    <col min="28" max="28" width="15.28515625" style="5" bestFit="1" customWidth="1"/>
    <col min="29" max="29" width="9.7109375" style="5" bestFit="1" customWidth="1"/>
    <col min="30" max="38" width="9.7109375" style="5" customWidth="1"/>
    <col min="39" max="16384" width="9.28515625" style="5"/>
  </cols>
  <sheetData>
    <row r="1" spans="1:38" customFormat="1" x14ac:dyDescent="0.2"/>
    <row r="2" spans="1:38" ht="51" x14ac:dyDescent="0.2">
      <c r="A2" s="4" t="s">
        <v>16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0" t="s">
        <v>18</v>
      </c>
      <c r="H2" s="4" t="s">
        <v>5</v>
      </c>
      <c r="I2" s="4" t="s">
        <v>6</v>
      </c>
      <c r="J2" s="4" t="s">
        <v>7</v>
      </c>
      <c r="K2" s="40" t="s">
        <v>19</v>
      </c>
      <c r="L2" s="4" t="s">
        <v>8</v>
      </c>
      <c r="M2" s="4" t="s">
        <v>9</v>
      </c>
      <c r="N2" s="4" t="s">
        <v>10</v>
      </c>
      <c r="O2" s="40" t="s">
        <v>20</v>
      </c>
      <c r="P2" s="4" t="s">
        <v>11</v>
      </c>
      <c r="Q2" s="4" t="s">
        <v>22</v>
      </c>
      <c r="R2" s="4" t="s">
        <v>23</v>
      </c>
      <c r="S2" s="4" t="s">
        <v>24</v>
      </c>
      <c r="T2" s="40" t="s">
        <v>25</v>
      </c>
      <c r="Y2" s="46" t="s">
        <v>61</v>
      </c>
      <c r="Z2" s="46" t="s">
        <v>62</v>
      </c>
      <c r="AA2" s="46" t="s">
        <v>21</v>
      </c>
      <c r="AB2" s="46" t="s">
        <v>63</v>
      </c>
      <c r="AC2" s="46" t="s">
        <v>64</v>
      </c>
      <c r="AD2" s="46" t="s">
        <v>2</v>
      </c>
      <c r="AE2" s="46" t="s">
        <v>3</v>
      </c>
      <c r="AF2" s="46" t="s">
        <v>4</v>
      </c>
      <c r="AG2" s="46" t="s">
        <v>5</v>
      </c>
      <c r="AH2" s="46" t="s">
        <v>6</v>
      </c>
      <c r="AI2" s="46" t="s">
        <v>7</v>
      </c>
      <c r="AJ2" s="46" t="s">
        <v>8</v>
      </c>
      <c r="AK2" s="46" t="s">
        <v>9</v>
      </c>
      <c r="AL2" s="46" t="s">
        <v>10</v>
      </c>
    </row>
    <row r="3" spans="1:38" ht="15" x14ac:dyDescent="0.25">
      <c r="A3" s="5">
        <v>1</v>
      </c>
      <c r="B3" s="5" t="str">
        <f>AA3</f>
        <v>Ingwe</v>
      </c>
      <c r="C3" s="3" t="s">
        <v>92</v>
      </c>
      <c r="D3" s="41">
        <f t="shared" ref="D3:F22" si="0">VLOOKUP($C3,$Y$3:$AI$37,MATCH(D$2,$Y$2:$AI$2,0),0)</f>
        <v>519</v>
      </c>
      <c r="E3" s="41">
        <f t="shared" si="0"/>
        <v>519</v>
      </c>
      <c r="F3" s="41">
        <f t="shared" si="0"/>
        <v>447</v>
      </c>
      <c r="G3" s="42">
        <f t="shared" ref="G3:G37" si="1">D3+E3*Adults+F3*MIN(IF(Children="",0,Children),$P3)</f>
        <v>519</v>
      </c>
      <c r="H3" s="41">
        <f t="shared" ref="H3:J22" si="2">VLOOKUP($C3,$Y$3:$AI$37,MATCH(H$2,$Y$2:$AI$2,0),0)</f>
        <v>0</v>
      </c>
      <c r="I3" s="41">
        <f t="shared" si="2"/>
        <v>0</v>
      </c>
      <c r="J3" s="41">
        <f t="shared" si="2"/>
        <v>0</v>
      </c>
      <c r="K3" s="42">
        <f t="shared" ref="K3:K37" si="3">H3+I3*Adults+J3*MIN(IF(Children="",0,Children),$P3)</f>
        <v>0</v>
      </c>
      <c r="L3" s="41">
        <f t="shared" ref="L3:L37" si="4">D3+H3</f>
        <v>519</v>
      </c>
      <c r="M3" s="41">
        <f t="shared" ref="M3:M37" si="5">E3+I3</f>
        <v>519</v>
      </c>
      <c r="N3" s="41">
        <f t="shared" ref="N3:N37" si="6">F3+J3</f>
        <v>447</v>
      </c>
      <c r="O3" s="42">
        <f t="shared" ref="O3:O37" si="7">K3+G3</f>
        <v>519</v>
      </c>
      <c r="P3" s="41">
        <v>99</v>
      </c>
      <c r="Q3" s="43">
        <v>0</v>
      </c>
      <c r="R3" s="43">
        <v>0</v>
      </c>
      <c r="S3" s="43">
        <v>0</v>
      </c>
      <c r="T3" s="42">
        <f t="shared" ref="T3:T37" si="8">Q3+R3*Adults+S3*MIN(IF(Children="",0,Children),$P3)</f>
        <v>0</v>
      </c>
      <c r="X3"/>
      <c r="Y3" s="3" t="s">
        <v>92</v>
      </c>
      <c r="Z3" s="3" t="s">
        <v>93</v>
      </c>
      <c r="AA3" s="3" t="s">
        <v>31</v>
      </c>
      <c r="AB3" t="s">
        <v>87</v>
      </c>
      <c r="AC3"/>
      <c r="AD3" s="5">
        <v>519</v>
      </c>
      <c r="AE3" s="5">
        <v>519</v>
      </c>
      <c r="AF3" s="5">
        <v>447</v>
      </c>
      <c r="AG3" s="5">
        <v>0</v>
      </c>
      <c r="AH3" s="5">
        <v>0</v>
      </c>
      <c r="AI3" s="5">
        <v>0</v>
      </c>
      <c r="AJ3" s="5">
        <v>519</v>
      </c>
      <c r="AK3" s="5">
        <v>519</v>
      </c>
      <c r="AL3" s="5">
        <v>447</v>
      </c>
    </row>
    <row r="4" spans="1:38" ht="15" x14ac:dyDescent="0.25">
      <c r="A4" s="5">
        <v>2</v>
      </c>
      <c r="B4" s="5" t="str">
        <f t="shared" ref="B4:B37" si="9">AA4</f>
        <v>Ingwe</v>
      </c>
      <c r="C4" s="3" t="s">
        <v>94</v>
      </c>
      <c r="D4" s="41">
        <f t="shared" si="0"/>
        <v>519</v>
      </c>
      <c r="E4" s="41">
        <f t="shared" si="0"/>
        <v>519</v>
      </c>
      <c r="F4" s="41">
        <f t="shared" si="0"/>
        <v>468</v>
      </c>
      <c r="G4" s="42">
        <f t="shared" si="1"/>
        <v>519</v>
      </c>
      <c r="H4" s="41">
        <f t="shared" si="2"/>
        <v>0</v>
      </c>
      <c r="I4" s="41">
        <f t="shared" si="2"/>
        <v>0</v>
      </c>
      <c r="J4" s="41">
        <f t="shared" si="2"/>
        <v>0</v>
      </c>
      <c r="K4" s="42">
        <f t="shared" si="3"/>
        <v>0</v>
      </c>
      <c r="L4" s="41">
        <f t="shared" si="4"/>
        <v>519</v>
      </c>
      <c r="M4" s="41">
        <f t="shared" si="5"/>
        <v>519</v>
      </c>
      <c r="N4" s="41">
        <f t="shared" si="6"/>
        <v>468</v>
      </c>
      <c r="O4" s="42">
        <f t="shared" si="7"/>
        <v>519</v>
      </c>
      <c r="P4" s="41">
        <v>99</v>
      </c>
      <c r="Q4" s="43">
        <v>0</v>
      </c>
      <c r="R4" s="43">
        <v>0</v>
      </c>
      <c r="S4" s="43">
        <v>0</v>
      </c>
      <c r="T4" s="42">
        <f t="shared" si="8"/>
        <v>0</v>
      </c>
      <c r="X4"/>
      <c r="Y4" s="3" t="s">
        <v>94</v>
      </c>
      <c r="Z4" s="3" t="s">
        <v>93</v>
      </c>
      <c r="AA4" s="3" t="s">
        <v>31</v>
      </c>
      <c r="AB4" t="s">
        <v>88</v>
      </c>
      <c r="AC4"/>
      <c r="AD4" s="5">
        <v>519</v>
      </c>
      <c r="AE4" s="5">
        <v>519</v>
      </c>
      <c r="AF4" s="5">
        <v>468</v>
      </c>
      <c r="AG4" s="5">
        <v>0</v>
      </c>
      <c r="AH4" s="5">
        <v>0</v>
      </c>
      <c r="AI4" s="5">
        <v>0</v>
      </c>
      <c r="AJ4" s="5">
        <v>519</v>
      </c>
      <c r="AK4" s="5">
        <v>519</v>
      </c>
      <c r="AL4" s="5">
        <v>468</v>
      </c>
    </row>
    <row r="5" spans="1:38" ht="15" x14ac:dyDescent="0.25">
      <c r="A5" s="5">
        <v>3</v>
      </c>
      <c r="B5" s="5" t="str">
        <f t="shared" si="9"/>
        <v>Ingwe</v>
      </c>
      <c r="C5" s="3" t="s">
        <v>95</v>
      </c>
      <c r="D5" s="41">
        <f t="shared" si="0"/>
        <v>519</v>
      </c>
      <c r="E5" s="41">
        <f t="shared" si="0"/>
        <v>519</v>
      </c>
      <c r="F5" s="41">
        <f t="shared" si="0"/>
        <v>519</v>
      </c>
      <c r="G5" s="42">
        <f t="shared" si="1"/>
        <v>519</v>
      </c>
      <c r="H5" s="41">
        <f t="shared" si="2"/>
        <v>0</v>
      </c>
      <c r="I5" s="41">
        <f t="shared" si="2"/>
        <v>0</v>
      </c>
      <c r="J5" s="41">
        <f t="shared" si="2"/>
        <v>0</v>
      </c>
      <c r="K5" s="42">
        <f t="shared" si="3"/>
        <v>0</v>
      </c>
      <c r="L5" s="41">
        <f t="shared" si="4"/>
        <v>519</v>
      </c>
      <c r="M5" s="41">
        <f t="shared" si="5"/>
        <v>519</v>
      </c>
      <c r="N5" s="41">
        <f t="shared" si="6"/>
        <v>519</v>
      </c>
      <c r="O5" s="42">
        <f t="shared" si="7"/>
        <v>519</v>
      </c>
      <c r="P5" s="41">
        <v>99</v>
      </c>
      <c r="Q5" s="43">
        <v>0</v>
      </c>
      <c r="R5" s="43">
        <v>0</v>
      </c>
      <c r="S5" s="43">
        <v>0</v>
      </c>
      <c r="T5" s="42">
        <f t="shared" si="8"/>
        <v>0</v>
      </c>
      <c r="X5"/>
      <c r="Y5" s="3" t="s">
        <v>95</v>
      </c>
      <c r="Z5" s="3" t="s">
        <v>93</v>
      </c>
      <c r="AA5" s="3" t="s">
        <v>31</v>
      </c>
      <c r="AB5" t="s">
        <v>89</v>
      </c>
      <c r="AC5"/>
      <c r="AD5" s="5">
        <v>519</v>
      </c>
      <c r="AE5" s="5">
        <v>519</v>
      </c>
      <c r="AF5" s="5">
        <v>519</v>
      </c>
      <c r="AG5" s="5">
        <v>0</v>
      </c>
      <c r="AH5" s="5">
        <v>0</v>
      </c>
      <c r="AI5" s="5">
        <v>0</v>
      </c>
      <c r="AJ5" s="5">
        <v>519</v>
      </c>
      <c r="AK5" s="5">
        <v>519</v>
      </c>
      <c r="AL5" s="5">
        <v>519</v>
      </c>
    </row>
    <row r="6" spans="1:38" ht="15" x14ac:dyDescent="0.25">
      <c r="A6" s="5">
        <v>4</v>
      </c>
      <c r="B6" s="5" t="str">
        <f t="shared" si="9"/>
        <v>Ingwe</v>
      </c>
      <c r="C6" s="3" t="s">
        <v>96</v>
      </c>
      <c r="D6" s="41">
        <f t="shared" si="0"/>
        <v>859</v>
      </c>
      <c r="E6" s="41">
        <f t="shared" si="0"/>
        <v>859</v>
      </c>
      <c r="F6" s="41">
        <f t="shared" si="0"/>
        <v>463</v>
      </c>
      <c r="G6" s="42">
        <f t="shared" si="1"/>
        <v>859</v>
      </c>
      <c r="H6" s="41">
        <f t="shared" si="2"/>
        <v>0</v>
      </c>
      <c r="I6" s="41">
        <f t="shared" si="2"/>
        <v>0</v>
      </c>
      <c r="J6" s="41">
        <f t="shared" si="2"/>
        <v>0</v>
      </c>
      <c r="K6" s="42">
        <f t="shared" si="3"/>
        <v>0</v>
      </c>
      <c r="L6" s="41">
        <f t="shared" si="4"/>
        <v>859</v>
      </c>
      <c r="M6" s="41">
        <f t="shared" si="5"/>
        <v>859</v>
      </c>
      <c r="N6" s="41">
        <f t="shared" si="6"/>
        <v>463</v>
      </c>
      <c r="O6" s="42">
        <f t="shared" si="7"/>
        <v>859</v>
      </c>
      <c r="P6" s="41">
        <v>99</v>
      </c>
      <c r="Q6" s="43">
        <v>0</v>
      </c>
      <c r="R6" s="43">
        <v>0</v>
      </c>
      <c r="S6" s="43">
        <v>0</v>
      </c>
      <c r="T6" s="42">
        <f t="shared" si="8"/>
        <v>0</v>
      </c>
      <c r="X6"/>
      <c r="Y6" s="3" t="s">
        <v>96</v>
      </c>
      <c r="Z6" s="10" t="s">
        <v>97</v>
      </c>
      <c r="AA6" s="10" t="s">
        <v>31</v>
      </c>
      <c r="AB6" t="s">
        <v>87</v>
      </c>
      <c r="AC6"/>
      <c r="AD6" s="5">
        <v>859</v>
      </c>
      <c r="AE6" s="5">
        <v>859</v>
      </c>
      <c r="AF6" s="5">
        <v>463</v>
      </c>
      <c r="AG6" s="5">
        <v>0</v>
      </c>
      <c r="AH6" s="5">
        <v>0</v>
      </c>
      <c r="AI6" s="5">
        <v>0</v>
      </c>
      <c r="AJ6" s="5">
        <v>859</v>
      </c>
      <c r="AK6" s="5">
        <v>859</v>
      </c>
      <c r="AL6" s="5">
        <v>463</v>
      </c>
    </row>
    <row r="7" spans="1:38" ht="15" x14ac:dyDescent="0.25">
      <c r="A7" s="5">
        <v>5</v>
      </c>
      <c r="B7" s="5" t="str">
        <f t="shared" si="9"/>
        <v>Ingwe</v>
      </c>
      <c r="C7" s="3" t="s">
        <v>98</v>
      </c>
      <c r="D7" s="41">
        <f t="shared" si="0"/>
        <v>1080</v>
      </c>
      <c r="E7" s="41">
        <f t="shared" si="0"/>
        <v>1080</v>
      </c>
      <c r="F7" s="41">
        <f t="shared" si="0"/>
        <v>494</v>
      </c>
      <c r="G7" s="42">
        <f t="shared" si="1"/>
        <v>1080</v>
      </c>
      <c r="H7" s="41">
        <f t="shared" si="2"/>
        <v>0</v>
      </c>
      <c r="I7" s="41">
        <f t="shared" si="2"/>
        <v>0</v>
      </c>
      <c r="J7" s="41">
        <f t="shared" si="2"/>
        <v>0</v>
      </c>
      <c r="K7" s="42">
        <f t="shared" si="3"/>
        <v>0</v>
      </c>
      <c r="L7" s="41">
        <f t="shared" si="4"/>
        <v>1080</v>
      </c>
      <c r="M7" s="41">
        <f t="shared" si="5"/>
        <v>1080</v>
      </c>
      <c r="N7" s="41">
        <f t="shared" si="6"/>
        <v>494</v>
      </c>
      <c r="O7" s="42">
        <f t="shared" si="7"/>
        <v>1080</v>
      </c>
      <c r="P7" s="41">
        <v>99</v>
      </c>
      <c r="Q7" s="43">
        <v>0</v>
      </c>
      <c r="R7" s="43">
        <v>0</v>
      </c>
      <c r="S7" s="43">
        <v>0</v>
      </c>
      <c r="T7" s="42">
        <f t="shared" si="8"/>
        <v>0</v>
      </c>
      <c r="X7"/>
      <c r="Y7" s="3" t="s">
        <v>98</v>
      </c>
      <c r="Z7" s="3" t="s">
        <v>97</v>
      </c>
      <c r="AA7" s="3" t="s">
        <v>31</v>
      </c>
      <c r="AB7" t="s">
        <v>88</v>
      </c>
      <c r="AC7"/>
      <c r="AD7" s="5">
        <v>1080</v>
      </c>
      <c r="AE7" s="5">
        <v>1080</v>
      </c>
      <c r="AF7" s="5">
        <v>494</v>
      </c>
      <c r="AG7" s="5">
        <v>0</v>
      </c>
      <c r="AH7" s="5">
        <v>0</v>
      </c>
      <c r="AI7" s="5">
        <v>0</v>
      </c>
      <c r="AJ7" s="5">
        <v>1080</v>
      </c>
      <c r="AK7" s="5">
        <v>1080</v>
      </c>
      <c r="AL7" s="5">
        <v>494</v>
      </c>
    </row>
    <row r="8" spans="1:38" ht="15" x14ac:dyDescent="0.25">
      <c r="A8" s="5">
        <v>6</v>
      </c>
      <c r="B8" s="5" t="str">
        <f t="shared" si="9"/>
        <v>Ingwe</v>
      </c>
      <c r="C8" s="3" t="s">
        <v>99</v>
      </c>
      <c r="D8" s="41">
        <f t="shared" si="0"/>
        <v>1403</v>
      </c>
      <c r="E8" s="41">
        <f t="shared" si="0"/>
        <v>1403</v>
      </c>
      <c r="F8" s="41">
        <f t="shared" si="0"/>
        <v>556</v>
      </c>
      <c r="G8" s="42">
        <f t="shared" si="1"/>
        <v>1403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2">
        <f t="shared" si="3"/>
        <v>0</v>
      </c>
      <c r="L8" s="41">
        <f t="shared" si="4"/>
        <v>1403</v>
      </c>
      <c r="M8" s="41">
        <f t="shared" si="5"/>
        <v>1403</v>
      </c>
      <c r="N8" s="41">
        <f t="shared" si="6"/>
        <v>556</v>
      </c>
      <c r="O8" s="42">
        <f t="shared" si="7"/>
        <v>1403</v>
      </c>
      <c r="P8" s="41">
        <v>99</v>
      </c>
      <c r="Q8" s="43">
        <v>0</v>
      </c>
      <c r="R8" s="43">
        <v>0</v>
      </c>
      <c r="S8" s="43">
        <v>0</v>
      </c>
      <c r="T8" s="42">
        <f t="shared" si="8"/>
        <v>0</v>
      </c>
      <c r="X8"/>
      <c r="Y8" s="3" t="s">
        <v>99</v>
      </c>
      <c r="Z8" s="3" t="s">
        <v>97</v>
      </c>
      <c r="AA8" s="3" t="s">
        <v>31</v>
      </c>
      <c r="AB8" t="s">
        <v>89</v>
      </c>
      <c r="AC8"/>
      <c r="AD8" s="5">
        <v>1403</v>
      </c>
      <c r="AE8" s="5">
        <v>1403</v>
      </c>
      <c r="AF8" s="5">
        <v>556</v>
      </c>
      <c r="AG8" s="5">
        <v>0</v>
      </c>
      <c r="AH8" s="5">
        <v>0</v>
      </c>
      <c r="AI8" s="5">
        <v>0</v>
      </c>
      <c r="AJ8" s="5">
        <v>1403</v>
      </c>
      <c r="AK8" s="5">
        <v>1403</v>
      </c>
      <c r="AL8" s="5">
        <v>556</v>
      </c>
    </row>
    <row r="9" spans="1:38" ht="15" x14ac:dyDescent="0.25">
      <c r="A9" s="5">
        <v>7</v>
      </c>
      <c r="B9" s="5" t="str">
        <f t="shared" si="9"/>
        <v>Ingwe</v>
      </c>
      <c r="C9" s="3" t="s">
        <v>100</v>
      </c>
      <c r="D9" s="41">
        <f t="shared" si="0"/>
        <v>983</v>
      </c>
      <c r="E9" s="41">
        <f t="shared" si="0"/>
        <v>983</v>
      </c>
      <c r="F9" s="41">
        <f t="shared" si="0"/>
        <v>475</v>
      </c>
      <c r="G9" s="42">
        <f t="shared" si="1"/>
        <v>983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2">
        <f t="shared" si="3"/>
        <v>0</v>
      </c>
      <c r="L9" s="41">
        <f t="shared" si="4"/>
        <v>983</v>
      </c>
      <c r="M9" s="41">
        <f t="shared" si="5"/>
        <v>983</v>
      </c>
      <c r="N9" s="41">
        <f t="shared" si="6"/>
        <v>475</v>
      </c>
      <c r="O9" s="42">
        <f t="shared" si="7"/>
        <v>983</v>
      </c>
      <c r="P9" s="41">
        <v>99</v>
      </c>
      <c r="Q9" s="43">
        <v>0</v>
      </c>
      <c r="R9" s="43">
        <v>0</v>
      </c>
      <c r="S9" s="43">
        <v>0</v>
      </c>
      <c r="T9" s="42">
        <f t="shared" si="8"/>
        <v>0</v>
      </c>
      <c r="X9"/>
      <c r="Y9" s="3" t="s">
        <v>100</v>
      </c>
      <c r="Z9" s="3" t="s">
        <v>101</v>
      </c>
      <c r="AA9" s="3" t="s">
        <v>31</v>
      </c>
      <c r="AB9" t="s">
        <v>87</v>
      </c>
      <c r="AC9"/>
      <c r="AD9" s="5">
        <v>983</v>
      </c>
      <c r="AE9" s="5">
        <v>983</v>
      </c>
      <c r="AF9" s="5">
        <v>475</v>
      </c>
      <c r="AG9" s="5">
        <v>0</v>
      </c>
      <c r="AH9" s="5">
        <v>0</v>
      </c>
      <c r="AI9" s="5">
        <v>0</v>
      </c>
      <c r="AJ9" s="5">
        <v>983</v>
      </c>
      <c r="AK9" s="5">
        <v>983</v>
      </c>
      <c r="AL9" s="5">
        <v>475</v>
      </c>
    </row>
    <row r="10" spans="1:38" ht="15" x14ac:dyDescent="0.25">
      <c r="A10" s="5">
        <v>8</v>
      </c>
      <c r="B10" s="5" t="str">
        <f t="shared" si="9"/>
        <v>Ingwe</v>
      </c>
      <c r="C10" s="3" t="s">
        <v>102</v>
      </c>
      <c r="D10" s="41">
        <f t="shared" si="0"/>
        <v>1374</v>
      </c>
      <c r="E10" s="41">
        <f t="shared" si="0"/>
        <v>1374</v>
      </c>
      <c r="F10" s="41">
        <f t="shared" si="0"/>
        <v>514</v>
      </c>
      <c r="G10" s="42">
        <f t="shared" si="1"/>
        <v>1374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2">
        <f t="shared" si="3"/>
        <v>0</v>
      </c>
      <c r="L10" s="41">
        <f t="shared" si="4"/>
        <v>1374</v>
      </c>
      <c r="M10" s="41">
        <f t="shared" si="5"/>
        <v>1374</v>
      </c>
      <c r="N10" s="41">
        <f t="shared" si="6"/>
        <v>514</v>
      </c>
      <c r="O10" s="42">
        <f t="shared" si="7"/>
        <v>1374</v>
      </c>
      <c r="P10" s="41">
        <v>99</v>
      </c>
      <c r="Q10" s="43">
        <v>0</v>
      </c>
      <c r="R10" s="43">
        <v>0</v>
      </c>
      <c r="S10" s="43">
        <v>0</v>
      </c>
      <c r="T10" s="42">
        <f t="shared" si="8"/>
        <v>0</v>
      </c>
      <c r="X10"/>
      <c r="Y10" s="3" t="s">
        <v>102</v>
      </c>
      <c r="Z10" s="3" t="s">
        <v>101</v>
      </c>
      <c r="AA10" s="3" t="s">
        <v>31</v>
      </c>
      <c r="AB10" t="s">
        <v>88</v>
      </c>
      <c r="AC10"/>
      <c r="AD10" s="5">
        <v>1374</v>
      </c>
      <c r="AE10" s="5">
        <v>1374</v>
      </c>
      <c r="AF10" s="5">
        <v>514</v>
      </c>
      <c r="AG10" s="5">
        <v>0</v>
      </c>
      <c r="AH10" s="5">
        <v>0</v>
      </c>
      <c r="AI10" s="5">
        <v>0</v>
      </c>
      <c r="AJ10" s="5">
        <v>1374</v>
      </c>
      <c r="AK10" s="5">
        <v>1374</v>
      </c>
      <c r="AL10" s="5">
        <v>514</v>
      </c>
    </row>
    <row r="11" spans="1:38" ht="15" x14ac:dyDescent="0.25">
      <c r="A11" s="5">
        <v>9</v>
      </c>
      <c r="B11" s="5" t="str">
        <f t="shared" si="9"/>
        <v>Ingwe</v>
      </c>
      <c r="C11" s="3" t="s">
        <v>103</v>
      </c>
      <c r="D11" s="41">
        <f t="shared" si="0"/>
        <v>1962</v>
      </c>
      <c r="E11" s="41">
        <f t="shared" si="0"/>
        <v>1962</v>
      </c>
      <c r="F11" s="41">
        <f t="shared" si="0"/>
        <v>593</v>
      </c>
      <c r="G11" s="42">
        <f t="shared" si="1"/>
        <v>1962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2">
        <f t="shared" si="3"/>
        <v>0</v>
      </c>
      <c r="L11" s="41">
        <f t="shared" si="4"/>
        <v>1962</v>
      </c>
      <c r="M11" s="41">
        <f t="shared" si="5"/>
        <v>1962</v>
      </c>
      <c r="N11" s="41">
        <f t="shared" si="6"/>
        <v>593</v>
      </c>
      <c r="O11" s="42">
        <f t="shared" si="7"/>
        <v>1962</v>
      </c>
      <c r="P11" s="41">
        <v>99</v>
      </c>
      <c r="Q11" s="43">
        <v>0</v>
      </c>
      <c r="R11" s="43">
        <v>0</v>
      </c>
      <c r="S11" s="43">
        <v>0</v>
      </c>
      <c r="T11" s="42">
        <f t="shared" si="8"/>
        <v>0</v>
      </c>
      <c r="X11"/>
      <c r="Y11" s="3" t="s">
        <v>103</v>
      </c>
      <c r="Z11" s="10" t="s">
        <v>101</v>
      </c>
      <c r="AA11" s="10" t="s">
        <v>31</v>
      </c>
      <c r="AB11" t="s">
        <v>89</v>
      </c>
      <c r="AC11"/>
      <c r="AD11" s="5">
        <v>1962</v>
      </c>
      <c r="AE11" s="5">
        <v>1962</v>
      </c>
      <c r="AF11" s="5">
        <v>593</v>
      </c>
      <c r="AG11" s="5">
        <v>0</v>
      </c>
      <c r="AH11" s="5">
        <v>0</v>
      </c>
      <c r="AI11" s="5">
        <v>0</v>
      </c>
      <c r="AJ11" s="5">
        <v>1962</v>
      </c>
      <c r="AK11" s="5">
        <v>1962</v>
      </c>
      <c r="AL11" s="5">
        <v>593</v>
      </c>
    </row>
    <row r="12" spans="1:38" ht="15" x14ac:dyDescent="0.25">
      <c r="A12" s="5">
        <v>10</v>
      </c>
      <c r="B12" s="5" t="str">
        <f t="shared" si="9"/>
        <v>Ingwe</v>
      </c>
      <c r="C12" s="3" t="s">
        <v>104</v>
      </c>
      <c r="D12" s="41">
        <f t="shared" si="0"/>
        <v>1148</v>
      </c>
      <c r="E12" s="41">
        <f t="shared" si="0"/>
        <v>1148</v>
      </c>
      <c r="F12" s="41">
        <f t="shared" si="0"/>
        <v>496</v>
      </c>
      <c r="G12" s="42">
        <f t="shared" si="1"/>
        <v>1148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2">
        <f t="shared" si="3"/>
        <v>0</v>
      </c>
      <c r="L12" s="41">
        <f t="shared" si="4"/>
        <v>1148</v>
      </c>
      <c r="M12" s="41">
        <f t="shared" si="5"/>
        <v>1148</v>
      </c>
      <c r="N12" s="41">
        <f t="shared" si="6"/>
        <v>496</v>
      </c>
      <c r="O12" s="42">
        <f t="shared" si="7"/>
        <v>1148</v>
      </c>
      <c r="P12" s="41">
        <v>99</v>
      </c>
      <c r="Q12" s="43">
        <v>0</v>
      </c>
      <c r="R12" s="43">
        <v>0</v>
      </c>
      <c r="S12" s="43">
        <v>0</v>
      </c>
      <c r="T12" s="42">
        <f t="shared" si="8"/>
        <v>0</v>
      </c>
      <c r="X12"/>
      <c r="Y12" s="3" t="s">
        <v>104</v>
      </c>
      <c r="Z12" s="3" t="s">
        <v>105</v>
      </c>
      <c r="AA12" s="3" t="s">
        <v>31</v>
      </c>
      <c r="AB12" t="s">
        <v>87</v>
      </c>
      <c r="AC12"/>
      <c r="AD12" s="5">
        <v>1148</v>
      </c>
      <c r="AE12" s="5">
        <v>1148</v>
      </c>
      <c r="AF12" s="5">
        <v>496</v>
      </c>
      <c r="AG12" s="5">
        <v>0</v>
      </c>
      <c r="AH12" s="5">
        <v>0</v>
      </c>
      <c r="AI12" s="5">
        <v>0</v>
      </c>
      <c r="AJ12" s="5">
        <v>1148</v>
      </c>
      <c r="AK12" s="5">
        <v>1148</v>
      </c>
      <c r="AL12" s="5">
        <v>496</v>
      </c>
    </row>
    <row r="13" spans="1:38" ht="15" x14ac:dyDescent="0.25">
      <c r="A13" s="5">
        <v>11</v>
      </c>
      <c r="B13" s="5" t="str">
        <f t="shared" si="9"/>
        <v>Ingwe</v>
      </c>
      <c r="C13" s="3" t="s">
        <v>106</v>
      </c>
      <c r="D13" s="41">
        <f t="shared" si="0"/>
        <v>1887</v>
      </c>
      <c r="E13" s="41">
        <f t="shared" si="0"/>
        <v>1887</v>
      </c>
      <c r="F13" s="41">
        <f t="shared" si="0"/>
        <v>555</v>
      </c>
      <c r="G13" s="42">
        <f t="shared" si="1"/>
        <v>1887</v>
      </c>
      <c r="H13" s="41">
        <f t="shared" si="2"/>
        <v>0</v>
      </c>
      <c r="I13" s="41">
        <f t="shared" si="2"/>
        <v>0</v>
      </c>
      <c r="J13" s="41">
        <f t="shared" si="2"/>
        <v>0</v>
      </c>
      <c r="K13" s="42">
        <f t="shared" si="3"/>
        <v>0</v>
      </c>
      <c r="L13" s="41">
        <f t="shared" si="4"/>
        <v>1887</v>
      </c>
      <c r="M13" s="41">
        <f t="shared" si="5"/>
        <v>1887</v>
      </c>
      <c r="N13" s="41">
        <f t="shared" si="6"/>
        <v>555</v>
      </c>
      <c r="O13" s="42">
        <f t="shared" si="7"/>
        <v>1887</v>
      </c>
      <c r="P13" s="41">
        <v>99</v>
      </c>
      <c r="Q13" s="43">
        <v>0</v>
      </c>
      <c r="R13" s="43">
        <v>0</v>
      </c>
      <c r="S13" s="43">
        <v>0</v>
      </c>
      <c r="T13" s="42">
        <f t="shared" si="8"/>
        <v>0</v>
      </c>
      <c r="X13"/>
      <c r="Y13" s="3" t="s">
        <v>106</v>
      </c>
      <c r="Z13" s="3" t="s">
        <v>105</v>
      </c>
      <c r="AA13" s="3" t="s">
        <v>31</v>
      </c>
      <c r="AB13" t="s">
        <v>88</v>
      </c>
      <c r="AC13"/>
      <c r="AD13" s="5">
        <v>1887</v>
      </c>
      <c r="AE13" s="5">
        <v>1887</v>
      </c>
      <c r="AF13" s="5">
        <v>555</v>
      </c>
      <c r="AG13" s="5">
        <v>0</v>
      </c>
      <c r="AH13" s="5">
        <v>0</v>
      </c>
      <c r="AI13" s="5">
        <v>0</v>
      </c>
      <c r="AJ13" s="5">
        <v>1887</v>
      </c>
      <c r="AK13" s="5">
        <v>1887</v>
      </c>
      <c r="AL13" s="5">
        <v>555</v>
      </c>
    </row>
    <row r="14" spans="1:38" ht="15" x14ac:dyDescent="0.25">
      <c r="A14" s="5">
        <v>12</v>
      </c>
      <c r="B14" s="5" t="str">
        <f t="shared" si="9"/>
        <v>Ingwe</v>
      </c>
      <c r="C14" s="3" t="s">
        <v>107</v>
      </c>
      <c r="D14" s="41">
        <f t="shared" si="0"/>
        <v>2672</v>
      </c>
      <c r="E14" s="41">
        <f t="shared" si="0"/>
        <v>2672</v>
      </c>
      <c r="F14" s="41">
        <f t="shared" si="0"/>
        <v>623</v>
      </c>
      <c r="G14" s="42">
        <f t="shared" si="1"/>
        <v>2672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2">
        <f t="shared" si="3"/>
        <v>0</v>
      </c>
      <c r="L14" s="41">
        <f t="shared" si="4"/>
        <v>2672</v>
      </c>
      <c r="M14" s="41">
        <f t="shared" si="5"/>
        <v>2672</v>
      </c>
      <c r="N14" s="41">
        <f t="shared" si="6"/>
        <v>623</v>
      </c>
      <c r="O14" s="42">
        <f t="shared" si="7"/>
        <v>2672</v>
      </c>
      <c r="P14" s="41">
        <v>99</v>
      </c>
      <c r="Q14" s="43">
        <v>0</v>
      </c>
      <c r="R14" s="43">
        <v>0</v>
      </c>
      <c r="S14" s="43">
        <v>0</v>
      </c>
      <c r="T14" s="42">
        <f t="shared" si="8"/>
        <v>0</v>
      </c>
      <c r="X14"/>
      <c r="Y14" s="3" t="s">
        <v>107</v>
      </c>
      <c r="Z14" s="3" t="s">
        <v>105</v>
      </c>
      <c r="AA14" s="3" t="s">
        <v>31</v>
      </c>
      <c r="AB14" t="s">
        <v>89</v>
      </c>
      <c r="AC14"/>
      <c r="AD14" s="5">
        <v>2672</v>
      </c>
      <c r="AE14" s="5">
        <v>2672</v>
      </c>
      <c r="AF14" s="5">
        <v>623</v>
      </c>
      <c r="AG14" s="5">
        <v>0</v>
      </c>
      <c r="AH14" s="5">
        <v>0</v>
      </c>
      <c r="AI14" s="5">
        <v>0</v>
      </c>
      <c r="AJ14" s="5">
        <v>2672</v>
      </c>
      <c r="AK14" s="5">
        <v>2672</v>
      </c>
      <c r="AL14" s="5">
        <v>623</v>
      </c>
    </row>
    <row r="15" spans="1:38" ht="15" x14ac:dyDescent="0.25">
      <c r="A15" s="5">
        <v>13</v>
      </c>
      <c r="B15" s="5" t="str">
        <f t="shared" si="9"/>
        <v>Ingwe</v>
      </c>
      <c r="C15" s="3" t="s">
        <v>108</v>
      </c>
      <c r="D15" s="41">
        <f t="shared" si="0"/>
        <v>1983</v>
      </c>
      <c r="E15" s="41">
        <f t="shared" si="0"/>
        <v>1983</v>
      </c>
      <c r="F15" s="41">
        <f t="shared" si="0"/>
        <v>596</v>
      </c>
      <c r="G15" s="42">
        <f t="shared" si="1"/>
        <v>1983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2">
        <f t="shared" si="3"/>
        <v>0</v>
      </c>
      <c r="L15" s="41">
        <f t="shared" si="4"/>
        <v>1983</v>
      </c>
      <c r="M15" s="41">
        <f t="shared" si="5"/>
        <v>1983</v>
      </c>
      <c r="N15" s="41">
        <f t="shared" si="6"/>
        <v>596</v>
      </c>
      <c r="O15" s="42">
        <f t="shared" si="7"/>
        <v>1983</v>
      </c>
      <c r="P15" s="41">
        <v>99</v>
      </c>
      <c r="Q15" s="43">
        <v>0</v>
      </c>
      <c r="R15" s="43">
        <v>0</v>
      </c>
      <c r="S15" s="43">
        <v>0</v>
      </c>
      <c r="T15" s="42">
        <f t="shared" si="8"/>
        <v>0</v>
      </c>
      <c r="X15"/>
      <c r="Y15" s="3" t="s">
        <v>108</v>
      </c>
      <c r="Z15" s="3" t="s">
        <v>109</v>
      </c>
      <c r="AA15" s="3" t="s">
        <v>31</v>
      </c>
      <c r="AB15" t="s">
        <v>87</v>
      </c>
      <c r="AC15"/>
      <c r="AD15" s="5">
        <v>1983</v>
      </c>
      <c r="AE15" s="5">
        <v>1983</v>
      </c>
      <c r="AF15" s="5">
        <v>596</v>
      </c>
      <c r="AG15" s="5">
        <v>0</v>
      </c>
      <c r="AH15" s="5">
        <v>0</v>
      </c>
      <c r="AI15" s="5">
        <v>0</v>
      </c>
      <c r="AJ15" s="5">
        <v>1983</v>
      </c>
      <c r="AK15" s="5">
        <v>1983</v>
      </c>
      <c r="AL15" s="5">
        <v>596</v>
      </c>
    </row>
    <row r="16" spans="1:38" ht="15" x14ac:dyDescent="0.25">
      <c r="A16" s="5">
        <v>14</v>
      </c>
      <c r="B16" s="5" t="str">
        <f t="shared" si="9"/>
        <v>Ingwe</v>
      </c>
      <c r="C16" s="3" t="s">
        <v>110</v>
      </c>
      <c r="D16" s="41">
        <f t="shared" si="0"/>
        <v>2709</v>
      </c>
      <c r="E16" s="41">
        <f t="shared" si="0"/>
        <v>2709</v>
      </c>
      <c r="F16" s="41">
        <f t="shared" si="0"/>
        <v>798</v>
      </c>
      <c r="G16" s="42">
        <f t="shared" si="1"/>
        <v>2709</v>
      </c>
      <c r="H16" s="41">
        <f t="shared" si="2"/>
        <v>0</v>
      </c>
      <c r="I16" s="41">
        <f t="shared" si="2"/>
        <v>0</v>
      </c>
      <c r="J16" s="41">
        <f t="shared" si="2"/>
        <v>0</v>
      </c>
      <c r="K16" s="42">
        <f t="shared" si="3"/>
        <v>0</v>
      </c>
      <c r="L16" s="41">
        <f t="shared" si="4"/>
        <v>2709</v>
      </c>
      <c r="M16" s="41">
        <f t="shared" si="5"/>
        <v>2709</v>
      </c>
      <c r="N16" s="41">
        <f t="shared" si="6"/>
        <v>798</v>
      </c>
      <c r="O16" s="42">
        <f t="shared" si="7"/>
        <v>2709</v>
      </c>
      <c r="P16" s="41">
        <v>99</v>
      </c>
      <c r="Q16" s="43">
        <v>0</v>
      </c>
      <c r="R16" s="43">
        <v>0</v>
      </c>
      <c r="S16" s="43">
        <v>0</v>
      </c>
      <c r="T16" s="42">
        <f t="shared" si="8"/>
        <v>0</v>
      </c>
      <c r="X16"/>
      <c r="Y16" s="3" t="s">
        <v>110</v>
      </c>
      <c r="Z16" s="10" t="s">
        <v>109</v>
      </c>
      <c r="AA16" s="10" t="s">
        <v>31</v>
      </c>
      <c r="AB16" t="s">
        <v>88</v>
      </c>
      <c r="AC16"/>
      <c r="AD16" s="5">
        <v>2709</v>
      </c>
      <c r="AE16" s="5">
        <v>2709</v>
      </c>
      <c r="AF16" s="5">
        <v>798</v>
      </c>
      <c r="AG16" s="5">
        <v>0</v>
      </c>
      <c r="AH16" s="5">
        <v>0</v>
      </c>
      <c r="AI16" s="5">
        <v>0</v>
      </c>
      <c r="AJ16" s="5">
        <v>2709</v>
      </c>
      <c r="AK16" s="5">
        <v>2709</v>
      </c>
      <c r="AL16" s="5">
        <v>798</v>
      </c>
    </row>
    <row r="17" spans="1:38" ht="15" x14ac:dyDescent="0.25">
      <c r="A17" s="5">
        <v>15</v>
      </c>
      <c r="B17" s="5" t="str">
        <f t="shared" si="9"/>
        <v>Ingwe</v>
      </c>
      <c r="C17" s="3" t="s">
        <v>111</v>
      </c>
      <c r="D17" s="41">
        <f t="shared" si="0"/>
        <v>3429</v>
      </c>
      <c r="E17" s="41">
        <f t="shared" si="0"/>
        <v>3429</v>
      </c>
      <c r="F17" s="41">
        <f t="shared" si="0"/>
        <v>995</v>
      </c>
      <c r="G17" s="42">
        <f t="shared" si="1"/>
        <v>3429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2">
        <f t="shared" si="3"/>
        <v>0</v>
      </c>
      <c r="L17" s="41">
        <f t="shared" si="4"/>
        <v>3429</v>
      </c>
      <c r="M17" s="41">
        <f t="shared" si="5"/>
        <v>3429</v>
      </c>
      <c r="N17" s="41">
        <f t="shared" si="6"/>
        <v>995</v>
      </c>
      <c r="O17" s="42">
        <f t="shared" si="7"/>
        <v>3429</v>
      </c>
      <c r="P17" s="41">
        <v>99</v>
      </c>
      <c r="Q17" s="43">
        <v>0</v>
      </c>
      <c r="R17" s="43">
        <v>0</v>
      </c>
      <c r="S17" s="43">
        <v>0</v>
      </c>
      <c r="T17" s="42">
        <f t="shared" si="8"/>
        <v>0</v>
      </c>
      <c r="X17"/>
      <c r="Y17" s="3" t="s">
        <v>111</v>
      </c>
      <c r="Z17" s="3" t="s">
        <v>109</v>
      </c>
      <c r="AA17" s="3" t="s">
        <v>31</v>
      </c>
      <c r="AB17" t="s">
        <v>89</v>
      </c>
      <c r="AC17"/>
      <c r="AD17" s="5">
        <v>3429</v>
      </c>
      <c r="AE17" s="5">
        <v>3429</v>
      </c>
      <c r="AF17" s="5">
        <v>995</v>
      </c>
      <c r="AG17" s="5">
        <v>0</v>
      </c>
      <c r="AH17" s="5">
        <v>0</v>
      </c>
      <c r="AI17" s="5">
        <v>0</v>
      </c>
      <c r="AJ17" s="5">
        <v>3429</v>
      </c>
      <c r="AK17" s="5">
        <v>3429</v>
      </c>
      <c r="AL17" s="5">
        <v>995</v>
      </c>
    </row>
    <row r="18" spans="1:38" ht="15" x14ac:dyDescent="0.25">
      <c r="A18" s="5">
        <v>16</v>
      </c>
      <c r="B18" s="5" t="str">
        <f t="shared" si="9"/>
        <v>Evolve</v>
      </c>
      <c r="C18" s="3" t="str">
        <f t="shared" ref="C18:C37" si="10">Y18</f>
        <v>Evolve</v>
      </c>
      <c r="D18" s="41">
        <f t="shared" si="0"/>
        <v>1539</v>
      </c>
      <c r="E18" s="41">
        <f t="shared" si="0"/>
        <v>1539</v>
      </c>
      <c r="F18" s="41">
        <f t="shared" si="0"/>
        <v>1539</v>
      </c>
      <c r="G18" s="42">
        <f t="shared" si="1"/>
        <v>1539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2">
        <f t="shared" si="3"/>
        <v>0</v>
      </c>
      <c r="L18" s="41">
        <f t="shared" si="4"/>
        <v>1539</v>
      </c>
      <c r="M18" s="41">
        <f t="shared" si="5"/>
        <v>1539</v>
      </c>
      <c r="N18" s="41">
        <f t="shared" si="6"/>
        <v>1539</v>
      </c>
      <c r="O18" s="42">
        <f t="shared" si="7"/>
        <v>1539</v>
      </c>
      <c r="P18" s="41">
        <v>3</v>
      </c>
      <c r="Q18" s="43">
        <v>0</v>
      </c>
      <c r="R18" s="43">
        <v>0</v>
      </c>
      <c r="S18" s="43">
        <v>0</v>
      </c>
      <c r="T18" s="42">
        <f t="shared" si="8"/>
        <v>0</v>
      </c>
      <c r="X18"/>
      <c r="Y18" s="12" t="s">
        <v>45</v>
      </c>
      <c r="Z18" s="11" t="s">
        <v>38</v>
      </c>
      <c r="AA18" s="11" t="s">
        <v>45</v>
      </c>
      <c r="AB18" s="11" t="s">
        <v>41</v>
      </c>
      <c r="AC18" s="11" t="s">
        <v>40</v>
      </c>
      <c r="AD18" s="5">
        <v>1539</v>
      </c>
      <c r="AE18" s="5">
        <v>1539</v>
      </c>
      <c r="AF18" s="5">
        <v>1539</v>
      </c>
      <c r="AG18" s="5">
        <v>0</v>
      </c>
      <c r="AH18" s="5">
        <v>0</v>
      </c>
      <c r="AI18" s="5">
        <v>0</v>
      </c>
      <c r="AJ18" s="5">
        <v>1539</v>
      </c>
      <c r="AK18" s="5">
        <v>1539</v>
      </c>
      <c r="AL18" s="5">
        <v>1539</v>
      </c>
    </row>
    <row r="19" spans="1:38" ht="15" x14ac:dyDescent="0.25">
      <c r="A19" s="5">
        <v>17</v>
      </c>
      <c r="B19" s="5" t="str">
        <f t="shared" si="9"/>
        <v>Custom</v>
      </c>
      <c r="C19" s="3" t="str">
        <f t="shared" si="10"/>
        <v>Custom Associated State</v>
      </c>
      <c r="D19" s="41">
        <f t="shared" si="0"/>
        <v>1960</v>
      </c>
      <c r="E19" s="41">
        <f t="shared" si="0"/>
        <v>1483</v>
      </c>
      <c r="F19" s="41">
        <f t="shared" si="0"/>
        <v>695</v>
      </c>
      <c r="G19" s="42">
        <f t="shared" si="1"/>
        <v>1960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2">
        <f t="shared" si="3"/>
        <v>0</v>
      </c>
      <c r="L19" s="41">
        <f t="shared" si="4"/>
        <v>1960</v>
      </c>
      <c r="M19" s="41">
        <f t="shared" si="5"/>
        <v>1483</v>
      </c>
      <c r="N19" s="41">
        <f t="shared" si="6"/>
        <v>695</v>
      </c>
      <c r="O19" s="42">
        <f t="shared" si="7"/>
        <v>1960</v>
      </c>
      <c r="P19" s="41">
        <v>3</v>
      </c>
      <c r="Q19" s="43">
        <v>0</v>
      </c>
      <c r="R19" s="43">
        <v>0</v>
      </c>
      <c r="S19" s="43">
        <v>0</v>
      </c>
      <c r="T19" s="42">
        <f t="shared" si="8"/>
        <v>0</v>
      </c>
      <c r="X19"/>
      <c r="Y19" s="3" t="s">
        <v>65</v>
      </c>
      <c r="Z19" s="11" t="s">
        <v>38</v>
      </c>
      <c r="AA19" s="11" t="s">
        <v>12</v>
      </c>
      <c r="AB19" s="11" t="s">
        <v>39</v>
      </c>
      <c r="AC19" s="11" t="s">
        <v>40</v>
      </c>
      <c r="AD19" s="5">
        <v>1960</v>
      </c>
      <c r="AE19" s="5">
        <v>1483</v>
      </c>
      <c r="AF19" s="5">
        <v>695</v>
      </c>
      <c r="AG19" s="5">
        <v>0</v>
      </c>
      <c r="AH19" s="5">
        <v>0</v>
      </c>
      <c r="AI19" s="5">
        <v>0</v>
      </c>
      <c r="AJ19" s="5">
        <v>1960</v>
      </c>
      <c r="AK19" s="5">
        <v>1483</v>
      </c>
      <c r="AL19" s="5">
        <v>695</v>
      </c>
    </row>
    <row r="20" spans="1:38" ht="15" x14ac:dyDescent="0.25">
      <c r="A20" s="5">
        <v>18</v>
      </c>
      <c r="B20" s="5" t="str">
        <f t="shared" si="9"/>
        <v>Custom</v>
      </c>
      <c r="C20" s="3" t="str">
        <f t="shared" si="10"/>
        <v>Custom Associated Associated</v>
      </c>
      <c r="D20" s="41">
        <f t="shared" si="0"/>
        <v>2538</v>
      </c>
      <c r="E20" s="41">
        <f t="shared" si="0"/>
        <v>1968</v>
      </c>
      <c r="F20" s="41">
        <f t="shared" si="0"/>
        <v>897</v>
      </c>
      <c r="G20" s="42">
        <f t="shared" si="1"/>
        <v>2538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2">
        <f t="shared" si="3"/>
        <v>0</v>
      </c>
      <c r="L20" s="41">
        <f t="shared" si="4"/>
        <v>2538</v>
      </c>
      <c r="M20" s="41">
        <f t="shared" si="5"/>
        <v>1968</v>
      </c>
      <c r="N20" s="41">
        <f t="shared" si="6"/>
        <v>897</v>
      </c>
      <c r="O20" s="42">
        <f t="shared" si="7"/>
        <v>2538</v>
      </c>
      <c r="P20" s="41">
        <v>3</v>
      </c>
      <c r="Q20" s="43">
        <v>0</v>
      </c>
      <c r="R20" s="43">
        <v>0</v>
      </c>
      <c r="S20" s="43">
        <v>0</v>
      </c>
      <c r="T20" s="42">
        <f t="shared" si="8"/>
        <v>0</v>
      </c>
      <c r="X20"/>
      <c r="Y20" s="3" t="s">
        <v>66</v>
      </c>
      <c r="Z20" s="11" t="s">
        <v>38</v>
      </c>
      <c r="AA20" s="11" t="s">
        <v>12</v>
      </c>
      <c r="AB20" s="11" t="s">
        <v>39</v>
      </c>
      <c r="AC20" s="11" t="s">
        <v>39</v>
      </c>
      <c r="AD20" s="5">
        <v>2538</v>
      </c>
      <c r="AE20" s="5">
        <v>1968</v>
      </c>
      <c r="AF20" s="5">
        <v>897</v>
      </c>
      <c r="AG20" s="5">
        <v>0</v>
      </c>
      <c r="AH20" s="5">
        <v>0</v>
      </c>
      <c r="AI20" s="5">
        <v>0</v>
      </c>
      <c r="AJ20" s="5">
        <v>2538</v>
      </c>
      <c r="AK20" s="5">
        <v>1968</v>
      </c>
      <c r="AL20" s="5">
        <v>897</v>
      </c>
    </row>
    <row r="21" spans="1:38" ht="15" x14ac:dyDescent="0.25">
      <c r="A21" s="5">
        <v>19</v>
      </c>
      <c r="B21" s="5" t="str">
        <f t="shared" si="9"/>
        <v>Custom</v>
      </c>
      <c r="C21" s="3" t="str">
        <f t="shared" si="10"/>
        <v>Custom Associated Any</v>
      </c>
      <c r="D21" s="41">
        <f t="shared" si="0"/>
        <v>2811</v>
      </c>
      <c r="E21" s="41">
        <f t="shared" si="0"/>
        <v>2218</v>
      </c>
      <c r="F21" s="41">
        <f t="shared" si="0"/>
        <v>991</v>
      </c>
      <c r="G21" s="42">
        <f t="shared" si="1"/>
        <v>2811</v>
      </c>
      <c r="H21" s="41">
        <f t="shared" si="2"/>
        <v>0</v>
      </c>
      <c r="I21" s="41">
        <f t="shared" si="2"/>
        <v>0</v>
      </c>
      <c r="J21" s="41">
        <f t="shared" si="2"/>
        <v>0</v>
      </c>
      <c r="K21" s="42">
        <f t="shared" si="3"/>
        <v>0</v>
      </c>
      <c r="L21" s="41">
        <f t="shared" si="4"/>
        <v>2811</v>
      </c>
      <c r="M21" s="41">
        <f t="shared" si="5"/>
        <v>2218</v>
      </c>
      <c r="N21" s="41">
        <f t="shared" si="6"/>
        <v>991</v>
      </c>
      <c r="O21" s="42">
        <f t="shared" si="7"/>
        <v>2811</v>
      </c>
      <c r="P21" s="41">
        <v>3</v>
      </c>
      <c r="Q21" s="43">
        <v>0</v>
      </c>
      <c r="R21" s="43">
        <v>0</v>
      </c>
      <c r="S21" s="43">
        <v>0</v>
      </c>
      <c r="T21" s="42">
        <f t="shared" si="8"/>
        <v>0</v>
      </c>
      <c r="X21"/>
      <c r="Y21" s="3" t="s">
        <v>67</v>
      </c>
      <c r="Z21" s="11" t="s">
        <v>38</v>
      </c>
      <c r="AA21" s="11" t="s">
        <v>12</v>
      </c>
      <c r="AB21" s="11" t="s">
        <v>39</v>
      </c>
      <c r="AC21" s="11" t="s">
        <v>38</v>
      </c>
      <c r="AD21" s="5">
        <v>2811</v>
      </c>
      <c r="AE21" s="5">
        <v>2218</v>
      </c>
      <c r="AF21" s="5">
        <v>991</v>
      </c>
      <c r="AG21" s="5">
        <v>0</v>
      </c>
      <c r="AH21" s="5">
        <v>0</v>
      </c>
      <c r="AI21" s="5">
        <v>0</v>
      </c>
      <c r="AJ21" s="5">
        <v>2811</v>
      </c>
      <c r="AK21" s="5">
        <v>2218</v>
      </c>
      <c r="AL21" s="5">
        <v>991</v>
      </c>
    </row>
    <row r="22" spans="1:38" ht="15" x14ac:dyDescent="0.25">
      <c r="A22" s="5">
        <v>20</v>
      </c>
      <c r="B22" s="5" t="str">
        <f t="shared" si="9"/>
        <v>Custom</v>
      </c>
      <c r="C22" s="3" t="str">
        <f t="shared" si="10"/>
        <v>Custom Any State</v>
      </c>
      <c r="D22" s="41">
        <f t="shared" si="0"/>
        <v>2496</v>
      </c>
      <c r="E22" s="41">
        <f t="shared" si="0"/>
        <v>1884</v>
      </c>
      <c r="F22" s="41">
        <f t="shared" si="0"/>
        <v>915</v>
      </c>
      <c r="G22" s="42">
        <f t="shared" si="1"/>
        <v>2496</v>
      </c>
      <c r="H22" s="41">
        <f t="shared" si="2"/>
        <v>0</v>
      </c>
      <c r="I22" s="41">
        <f t="shared" si="2"/>
        <v>0</v>
      </c>
      <c r="J22" s="41">
        <f t="shared" si="2"/>
        <v>0</v>
      </c>
      <c r="K22" s="42">
        <f t="shared" si="3"/>
        <v>0</v>
      </c>
      <c r="L22" s="41">
        <f t="shared" si="4"/>
        <v>2496</v>
      </c>
      <c r="M22" s="41">
        <f t="shared" si="5"/>
        <v>1884</v>
      </c>
      <c r="N22" s="41">
        <f t="shared" si="6"/>
        <v>915</v>
      </c>
      <c r="O22" s="42">
        <f t="shared" si="7"/>
        <v>2496</v>
      </c>
      <c r="P22" s="41">
        <v>3</v>
      </c>
      <c r="Q22" s="43">
        <v>0</v>
      </c>
      <c r="R22" s="43">
        <v>0</v>
      </c>
      <c r="S22" s="43">
        <v>0</v>
      </c>
      <c r="T22" s="42">
        <f t="shared" si="8"/>
        <v>0</v>
      </c>
      <c r="X22"/>
      <c r="Y22" s="3" t="s">
        <v>68</v>
      </c>
      <c r="Z22" s="11" t="s">
        <v>38</v>
      </c>
      <c r="AA22" s="11" t="s">
        <v>12</v>
      </c>
      <c r="AB22" s="11" t="s">
        <v>38</v>
      </c>
      <c r="AC22" s="11" t="s">
        <v>40</v>
      </c>
      <c r="AD22" s="5">
        <v>2496</v>
      </c>
      <c r="AE22" s="5">
        <v>1884</v>
      </c>
      <c r="AF22" s="5">
        <v>915</v>
      </c>
      <c r="AG22" s="5">
        <v>0</v>
      </c>
      <c r="AH22" s="5">
        <v>0</v>
      </c>
      <c r="AI22" s="5">
        <v>0</v>
      </c>
      <c r="AJ22" s="5">
        <v>2496</v>
      </c>
      <c r="AK22" s="5">
        <v>1884</v>
      </c>
      <c r="AL22" s="5">
        <v>915</v>
      </c>
    </row>
    <row r="23" spans="1:38" ht="15" x14ac:dyDescent="0.25">
      <c r="A23" s="5">
        <v>21</v>
      </c>
      <c r="B23" s="5" t="str">
        <f t="shared" si="9"/>
        <v>Custom</v>
      </c>
      <c r="C23" s="3" t="str">
        <f t="shared" si="10"/>
        <v>Custom Any Associated</v>
      </c>
      <c r="D23" s="41">
        <f t="shared" ref="D23:F37" si="11">VLOOKUP($C23,$Y$3:$AI$37,MATCH(D$2,$Y$2:$AI$2,0),0)</f>
        <v>3009</v>
      </c>
      <c r="E23" s="41">
        <f t="shared" si="11"/>
        <v>2351</v>
      </c>
      <c r="F23" s="41">
        <f t="shared" si="11"/>
        <v>1094</v>
      </c>
      <c r="G23" s="42">
        <f t="shared" si="1"/>
        <v>3009</v>
      </c>
      <c r="H23" s="41">
        <f t="shared" ref="H23:J37" si="12">VLOOKUP($C23,$Y$3:$AI$37,MATCH(H$2,$Y$2:$AI$2,0),0)</f>
        <v>0</v>
      </c>
      <c r="I23" s="41">
        <f t="shared" si="12"/>
        <v>0</v>
      </c>
      <c r="J23" s="41">
        <f t="shared" si="12"/>
        <v>0</v>
      </c>
      <c r="K23" s="42">
        <f t="shared" si="3"/>
        <v>0</v>
      </c>
      <c r="L23" s="41">
        <f t="shared" si="4"/>
        <v>3009</v>
      </c>
      <c r="M23" s="41">
        <f t="shared" si="5"/>
        <v>2351</v>
      </c>
      <c r="N23" s="41">
        <f t="shared" si="6"/>
        <v>1094</v>
      </c>
      <c r="O23" s="42">
        <f t="shared" si="7"/>
        <v>3009</v>
      </c>
      <c r="P23" s="41">
        <v>3</v>
      </c>
      <c r="Q23" s="43">
        <v>0</v>
      </c>
      <c r="R23" s="43">
        <v>0</v>
      </c>
      <c r="S23" s="43">
        <v>0</v>
      </c>
      <c r="T23" s="42">
        <f t="shared" si="8"/>
        <v>0</v>
      </c>
      <c r="X23"/>
      <c r="Y23" s="3" t="s">
        <v>69</v>
      </c>
      <c r="Z23" s="11" t="s">
        <v>38</v>
      </c>
      <c r="AA23" s="11" t="s">
        <v>12</v>
      </c>
      <c r="AB23" s="11" t="s">
        <v>38</v>
      </c>
      <c r="AC23" s="11" t="s">
        <v>39</v>
      </c>
      <c r="AD23" s="5">
        <v>3009</v>
      </c>
      <c r="AE23" s="5">
        <v>2351</v>
      </c>
      <c r="AF23" s="5">
        <v>1094</v>
      </c>
      <c r="AG23" s="5">
        <v>0</v>
      </c>
      <c r="AH23" s="5">
        <v>0</v>
      </c>
      <c r="AI23" s="5">
        <v>0</v>
      </c>
      <c r="AJ23" s="5">
        <v>3009</v>
      </c>
      <c r="AK23" s="5">
        <v>2351</v>
      </c>
      <c r="AL23" s="5">
        <v>1094</v>
      </c>
    </row>
    <row r="24" spans="1:38" ht="15" x14ac:dyDescent="0.25">
      <c r="A24" s="5">
        <v>22</v>
      </c>
      <c r="B24" s="5" t="str">
        <f t="shared" si="9"/>
        <v>Custom</v>
      </c>
      <c r="C24" s="3" t="str">
        <f t="shared" si="10"/>
        <v>Custom Any Any</v>
      </c>
      <c r="D24" s="41">
        <f t="shared" si="11"/>
        <v>3353</v>
      </c>
      <c r="E24" s="41">
        <f t="shared" si="11"/>
        <v>2691</v>
      </c>
      <c r="F24" s="41">
        <f t="shared" si="11"/>
        <v>1197</v>
      </c>
      <c r="G24" s="42">
        <f t="shared" si="1"/>
        <v>3353</v>
      </c>
      <c r="H24" s="41">
        <f t="shared" si="12"/>
        <v>0</v>
      </c>
      <c r="I24" s="41">
        <f t="shared" si="12"/>
        <v>0</v>
      </c>
      <c r="J24" s="41">
        <f t="shared" si="12"/>
        <v>0</v>
      </c>
      <c r="K24" s="42">
        <f t="shared" si="3"/>
        <v>0</v>
      </c>
      <c r="L24" s="41">
        <f t="shared" si="4"/>
        <v>3353</v>
      </c>
      <c r="M24" s="41">
        <f t="shared" si="5"/>
        <v>2691</v>
      </c>
      <c r="N24" s="41">
        <f t="shared" si="6"/>
        <v>1197</v>
      </c>
      <c r="O24" s="42">
        <f t="shared" si="7"/>
        <v>3353</v>
      </c>
      <c r="P24" s="41">
        <v>3</v>
      </c>
      <c r="Q24" s="43">
        <v>0</v>
      </c>
      <c r="R24" s="43">
        <v>0</v>
      </c>
      <c r="S24" s="43">
        <v>0</v>
      </c>
      <c r="T24" s="42">
        <f t="shared" si="8"/>
        <v>0</v>
      </c>
      <c r="X24"/>
      <c r="Y24" s="3" t="s">
        <v>32</v>
      </c>
      <c r="Z24" s="11" t="s">
        <v>38</v>
      </c>
      <c r="AA24" s="11" t="s">
        <v>12</v>
      </c>
      <c r="AB24" s="11" t="s">
        <v>38</v>
      </c>
      <c r="AC24" s="11" t="s">
        <v>38</v>
      </c>
      <c r="AD24" s="5">
        <v>3353</v>
      </c>
      <c r="AE24" s="5">
        <v>2691</v>
      </c>
      <c r="AF24" s="5">
        <v>1197</v>
      </c>
      <c r="AG24" s="5">
        <v>0</v>
      </c>
      <c r="AH24" s="5">
        <v>0</v>
      </c>
      <c r="AI24" s="5">
        <v>0</v>
      </c>
      <c r="AJ24" s="5">
        <v>3353</v>
      </c>
      <c r="AK24" s="5">
        <v>2691</v>
      </c>
      <c r="AL24" s="5">
        <v>1197</v>
      </c>
    </row>
    <row r="25" spans="1:38" ht="15" x14ac:dyDescent="0.25">
      <c r="A25" s="5">
        <v>23</v>
      </c>
      <c r="B25" s="5" t="str">
        <f t="shared" si="9"/>
        <v>Incentive</v>
      </c>
      <c r="C25" s="3" t="str">
        <f t="shared" si="10"/>
        <v>Incentive Associated State</v>
      </c>
      <c r="D25" s="41">
        <f t="shared" si="11"/>
        <v>2294</v>
      </c>
      <c r="E25" s="41">
        <f t="shared" si="11"/>
        <v>1810</v>
      </c>
      <c r="F25" s="41">
        <f t="shared" si="11"/>
        <v>880</v>
      </c>
      <c r="G25" s="42">
        <f t="shared" si="1"/>
        <v>2294</v>
      </c>
      <c r="H25" s="41">
        <f t="shared" si="12"/>
        <v>255</v>
      </c>
      <c r="I25" s="41">
        <f t="shared" si="12"/>
        <v>201</v>
      </c>
      <c r="J25" s="41">
        <f t="shared" si="12"/>
        <v>98</v>
      </c>
      <c r="K25" s="42">
        <f t="shared" si="3"/>
        <v>255</v>
      </c>
      <c r="L25" s="41">
        <f t="shared" si="4"/>
        <v>2549</v>
      </c>
      <c r="M25" s="41">
        <f t="shared" si="5"/>
        <v>2011</v>
      </c>
      <c r="N25" s="41">
        <f t="shared" si="6"/>
        <v>978</v>
      </c>
      <c r="O25" s="42">
        <f t="shared" si="7"/>
        <v>2549</v>
      </c>
      <c r="P25" s="41">
        <v>3</v>
      </c>
      <c r="Q25" s="43">
        <v>0</v>
      </c>
      <c r="R25" s="43">
        <v>0</v>
      </c>
      <c r="S25" s="43">
        <v>0</v>
      </c>
      <c r="T25" s="42">
        <f t="shared" si="8"/>
        <v>0</v>
      </c>
      <c r="X25"/>
      <c r="Y25" s="3" t="s">
        <v>70</v>
      </c>
      <c r="Z25" s="11" t="s">
        <v>38</v>
      </c>
      <c r="AA25" s="11" t="s">
        <v>13</v>
      </c>
      <c r="AB25" s="11" t="s">
        <v>39</v>
      </c>
      <c r="AC25" s="11" t="s">
        <v>40</v>
      </c>
      <c r="AD25" s="5">
        <v>2294</v>
      </c>
      <c r="AE25" s="5">
        <v>1810</v>
      </c>
      <c r="AF25" s="5">
        <v>880</v>
      </c>
      <c r="AG25" s="5">
        <v>255</v>
      </c>
      <c r="AH25" s="5">
        <v>201</v>
      </c>
      <c r="AI25" s="5">
        <v>98</v>
      </c>
      <c r="AJ25" s="5">
        <v>2549</v>
      </c>
      <c r="AK25" s="5">
        <v>2011</v>
      </c>
      <c r="AL25" s="5">
        <v>978</v>
      </c>
    </row>
    <row r="26" spans="1:38" ht="15" x14ac:dyDescent="0.25">
      <c r="A26" s="5">
        <v>24</v>
      </c>
      <c r="B26" s="5" t="str">
        <f t="shared" si="9"/>
        <v>Incentive</v>
      </c>
      <c r="C26" s="3" t="str">
        <f t="shared" si="10"/>
        <v>Incentive Associated Associated</v>
      </c>
      <c r="D26" s="41">
        <f t="shared" si="11"/>
        <v>3242</v>
      </c>
      <c r="E26" s="41">
        <f t="shared" si="11"/>
        <v>2579</v>
      </c>
      <c r="F26" s="41">
        <f t="shared" si="11"/>
        <v>1231</v>
      </c>
      <c r="G26" s="42">
        <f t="shared" si="1"/>
        <v>3242</v>
      </c>
      <c r="H26" s="41">
        <f t="shared" si="12"/>
        <v>360</v>
      </c>
      <c r="I26" s="41">
        <f t="shared" si="12"/>
        <v>287</v>
      </c>
      <c r="J26" s="41">
        <f t="shared" si="12"/>
        <v>137</v>
      </c>
      <c r="K26" s="42">
        <f t="shared" si="3"/>
        <v>360</v>
      </c>
      <c r="L26" s="41">
        <f t="shared" si="4"/>
        <v>3602</v>
      </c>
      <c r="M26" s="41">
        <f t="shared" si="5"/>
        <v>2866</v>
      </c>
      <c r="N26" s="41">
        <f t="shared" si="6"/>
        <v>1368</v>
      </c>
      <c r="O26" s="42">
        <f t="shared" si="7"/>
        <v>3602</v>
      </c>
      <c r="P26" s="41">
        <v>3</v>
      </c>
      <c r="Q26" s="43">
        <v>0</v>
      </c>
      <c r="R26" s="43">
        <v>0</v>
      </c>
      <c r="S26" s="43">
        <v>0</v>
      </c>
      <c r="T26" s="42">
        <f t="shared" si="8"/>
        <v>0</v>
      </c>
      <c r="X26"/>
      <c r="Y26" s="3" t="s">
        <v>71</v>
      </c>
      <c r="Z26" s="11" t="s">
        <v>38</v>
      </c>
      <c r="AA26" s="11" t="s">
        <v>13</v>
      </c>
      <c r="AB26" s="11" t="s">
        <v>39</v>
      </c>
      <c r="AC26" s="11" t="s">
        <v>39</v>
      </c>
      <c r="AD26" s="5">
        <v>3242</v>
      </c>
      <c r="AE26" s="5">
        <v>2579</v>
      </c>
      <c r="AF26" s="5">
        <v>1231</v>
      </c>
      <c r="AG26" s="5">
        <v>360</v>
      </c>
      <c r="AH26" s="5">
        <v>287</v>
      </c>
      <c r="AI26" s="5">
        <v>137</v>
      </c>
      <c r="AJ26" s="5">
        <v>3602</v>
      </c>
      <c r="AK26" s="5">
        <v>2866</v>
      </c>
      <c r="AL26" s="5">
        <v>1368</v>
      </c>
    </row>
    <row r="27" spans="1:38" ht="15" x14ac:dyDescent="0.25">
      <c r="A27" s="5">
        <v>25</v>
      </c>
      <c r="B27" s="5" t="str">
        <f t="shared" si="9"/>
        <v>Incentive</v>
      </c>
      <c r="C27" s="3" t="str">
        <f t="shared" si="10"/>
        <v>Incentive Associated Any</v>
      </c>
      <c r="D27" s="41">
        <f t="shared" si="11"/>
        <v>3601</v>
      </c>
      <c r="E27" s="41">
        <f t="shared" si="11"/>
        <v>2897</v>
      </c>
      <c r="F27" s="41">
        <f t="shared" si="11"/>
        <v>1345</v>
      </c>
      <c r="G27" s="42">
        <f t="shared" si="1"/>
        <v>3601</v>
      </c>
      <c r="H27" s="41">
        <f t="shared" si="12"/>
        <v>400</v>
      </c>
      <c r="I27" s="41">
        <f t="shared" si="12"/>
        <v>322</v>
      </c>
      <c r="J27" s="41">
        <f t="shared" si="12"/>
        <v>149</v>
      </c>
      <c r="K27" s="42">
        <f t="shared" si="3"/>
        <v>400</v>
      </c>
      <c r="L27" s="41">
        <f t="shared" si="4"/>
        <v>4001</v>
      </c>
      <c r="M27" s="41">
        <f t="shared" si="5"/>
        <v>3219</v>
      </c>
      <c r="N27" s="41">
        <f t="shared" si="6"/>
        <v>1494</v>
      </c>
      <c r="O27" s="42">
        <f t="shared" si="7"/>
        <v>4001</v>
      </c>
      <c r="P27" s="41">
        <v>3</v>
      </c>
      <c r="Q27" s="43">
        <v>0</v>
      </c>
      <c r="R27" s="43">
        <v>0</v>
      </c>
      <c r="S27" s="43">
        <v>0</v>
      </c>
      <c r="T27" s="42">
        <f t="shared" si="8"/>
        <v>0</v>
      </c>
      <c r="X27"/>
      <c r="Y27" s="3" t="s">
        <v>72</v>
      </c>
      <c r="Z27" s="3" t="s">
        <v>38</v>
      </c>
      <c r="AA27" s="3" t="s">
        <v>13</v>
      </c>
      <c r="AB27" s="11" t="s">
        <v>39</v>
      </c>
      <c r="AC27" s="3" t="s">
        <v>38</v>
      </c>
      <c r="AD27" s="5">
        <v>3601</v>
      </c>
      <c r="AE27" s="5">
        <v>2897</v>
      </c>
      <c r="AF27" s="5">
        <v>1345</v>
      </c>
      <c r="AG27" s="5">
        <v>400</v>
      </c>
      <c r="AH27" s="5">
        <v>322</v>
      </c>
      <c r="AI27" s="5">
        <v>149</v>
      </c>
      <c r="AJ27" s="5">
        <v>4001</v>
      </c>
      <c r="AK27" s="5">
        <v>3219</v>
      </c>
      <c r="AL27" s="5">
        <v>1494</v>
      </c>
    </row>
    <row r="28" spans="1:38" ht="15" x14ac:dyDescent="0.25">
      <c r="A28" s="5">
        <v>26</v>
      </c>
      <c r="B28" s="5" t="str">
        <f t="shared" si="9"/>
        <v>Incentive</v>
      </c>
      <c r="C28" s="3" t="str">
        <f t="shared" si="10"/>
        <v>Incentive Any State</v>
      </c>
      <c r="D28" s="41">
        <f t="shared" si="11"/>
        <v>2849</v>
      </c>
      <c r="E28" s="41">
        <f t="shared" si="11"/>
        <v>2245</v>
      </c>
      <c r="F28" s="41">
        <f t="shared" si="11"/>
        <v>1127</v>
      </c>
      <c r="G28" s="42">
        <f t="shared" si="1"/>
        <v>2849</v>
      </c>
      <c r="H28" s="41">
        <f t="shared" si="12"/>
        <v>317</v>
      </c>
      <c r="I28" s="41">
        <f t="shared" si="12"/>
        <v>249</v>
      </c>
      <c r="J28" s="41">
        <f t="shared" si="12"/>
        <v>125</v>
      </c>
      <c r="K28" s="42">
        <f t="shared" si="3"/>
        <v>317</v>
      </c>
      <c r="L28" s="41">
        <f t="shared" si="4"/>
        <v>3166</v>
      </c>
      <c r="M28" s="41">
        <f t="shared" si="5"/>
        <v>2494</v>
      </c>
      <c r="N28" s="41">
        <f t="shared" si="6"/>
        <v>1252</v>
      </c>
      <c r="O28" s="42">
        <f t="shared" si="7"/>
        <v>3166</v>
      </c>
      <c r="P28" s="41">
        <v>3</v>
      </c>
      <c r="Q28" s="43">
        <v>0</v>
      </c>
      <c r="R28" s="43">
        <v>0</v>
      </c>
      <c r="S28" s="43">
        <v>0</v>
      </c>
      <c r="T28" s="42">
        <f t="shared" si="8"/>
        <v>0</v>
      </c>
      <c r="X28"/>
      <c r="Y28" s="3" t="s">
        <v>73</v>
      </c>
      <c r="Z28" s="3" t="s">
        <v>38</v>
      </c>
      <c r="AA28" s="3" t="s">
        <v>13</v>
      </c>
      <c r="AB28" s="3" t="s">
        <v>38</v>
      </c>
      <c r="AC28" s="3" t="s">
        <v>40</v>
      </c>
      <c r="AD28" s="5">
        <v>2849</v>
      </c>
      <c r="AE28" s="5">
        <v>2245</v>
      </c>
      <c r="AF28" s="5">
        <v>1127</v>
      </c>
      <c r="AG28" s="5">
        <v>317</v>
      </c>
      <c r="AH28" s="5">
        <v>249</v>
      </c>
      <c r="AI28" s="5">
        <v>125</v>
      </c>
      <c r="AJ28" s="5">
        <v>3166</v>
      </c>
      <c r="AK28" s="5">
        <v>2494</v>
      </c>
      <c r="AL28" s="5">
        <v>1252</v>
      </c>
    </row>
    <row r="29" spans="1:38" ht="15" x14ac:dyDescent="0.25">
      <c r="A29" s="5">
        <v>27</v>
      </c>
      <c r="B29" s="5" t="str">
        <f t="shared" si="9"/>
        <v>Incentive</v>
      </c>
      <c r="C29" s="3" t="str">
        <f t="shared" si="10"/>
        <v>Incentive Any Associated</v>
      </c>
      <c r="D29" s="41">
        <f t="shared" si="11"/>
        <v>3528</v>
      </c>
      <c r="E29" s="41">
        <f t="shared" si="11"/>
        <v>2829</v>
      </c>
      <c r="F29" s="41">
        <f t="shared" si="11"/>
        <v>1386</v>
      </c>
      <c r="G29" s="42">
        <f t="shared" si="1"/>
        <v>3528</v>
      </c>
      <c r="H29" s="41">
        <f t="shared" si="12"/>
        <v>392</v>
      </c>
      <c r="I29" s="41">
        <f t="shared" si="12"/>
        <v>314</v>
      </c>
      <c r="J29" s="41">
        <f t="shared" si="12"/>
        <v>154</v>
      </c>
      <c r="K29" s="42">
        <f t="shared" si="3"/>
        <v>392</v>
      </c>
      <c r="L29" s="41">
        <f t="shared" si="4"/>
        <v>3920</v>
      </c>
      <c r="M29" s="41">
        <f t="shared" si="5"/>
        <v>3143</v>
      </c>
      <c r="N29" s="41">
        <f t="shared" si="6"/>
        <v>1540</v>
      </c>
      <c r="O29" s="42">
        <f t="shared" si="7"/>
        <v>3920</v>
      </c>
      <c r="P29" s="41">
        <v>3</v>
      </c>
      <c r="Q29" s="43">
        <v>0</v>
      </c>
      <c r="R29" s="43">
        <v>0</v>
      </c>
      <c r="S29" s="43">
        <v>0</v>
      </c>
      <c r="T29" s="42">
        <f t="shared" si="8"/>
        <v>0</v>
      </c>
      <c r="X29"/>
      <c r="Y29" s="3" t="s">
        <v>74</v>
      </c>
      <c r="Z29" s="3" t="s">
        <v>38</v>
      </c>
      <c r="AA29" s="3" t="s">
        <v>13</v>
      </c>
      <c r="AB29" s="3" t="s">
        <v>38</v>
      </c>
      <c r="AC29" s="3" t="s">
        <v>39</v>
      </c>
      <c r="AD29" s="5">
        <v>3528</v>
      </c>
      <c r="AE29" s="5">
        <v>2829</v>
      </c>
      <c r="AF29" s="5">
        <v>1386</v>
      </c>
      <c r="AG29" s="5">
        <v>392</v>
      </c>
      <c r="AH29" s="5">
        <v>314</v>
      </c>
      <c r="AI29" s="5">
        <v>154</v>
      </c>
      <c r="AJ29" s="5">
        <v>3920</v>
      </c>
      <c r="AK29" s="5">
        <v>3143</v>
      </c>
      <c r="AL29" s="5">
        <v>1540</v>
      </c>
    </row>
    <row r="30" spans="1:38" ht="15" x14ac:dyDescent="0.25">
      <c r="A30" s="5">
        <v>28</v>
      </c>
      <c r="B30" s="5" t="str">
        <f t="shared" si="9"/>
        <v>Incentive</v>
      </c>
      <c r="C30" s="3" t="str">
        <f t="shared" si="10"/>
        <v>Incentive Any Any</v>
      </c>
      <c r="D30" s="41">
        <f t="shared" si="11"/>
        <v>4070</v>
      </c>
      <c r="E30" s="41">
        <f t="shared" si="11"/>
        <v>3308</v>
      </c>
      <c r="F30" s="41">
        <f t="shared" si="11"/>
        <v>1587</v>
      </c>
      <c r="G30" s="42">
        <f t="shared" si="1"/>
        <v>4070</v>
      </c>
      <c r="H30" s="41">
        <f t="shared" si="12"/>
        <v>452</v>
      </c>
      <c r="I30" s="41">
        <f t="shared" si="12"/>
        <v>368</v>
      </c>
      <c r="J30" s="41">
        <f t="shared" si="12"/>
        <v>176</v>
      </c>
      <c r="K30" s="42">
        <f t="shared" si="3"/>
        <v>452</v>
      </c>
      <c r="L30" s="41">
        <f t="shared" si="4"/>
        <v>4522</v>
      </c>
      <c r="M30" s="41">
        <f t="shared" si="5"/>
        <v>3676</v>
      </c>
      <c r="N30" s="41">
        <f t="shared" si="6"/>
        <v>1763</v>
      </c>
      <c r="O30" s="42">
        <f t="shared" si="7"/>
        <v>4522</v>
      </c>
      <c r="P30" s="41">
        <v>3</v>
      </c>
      <c r="Q30" s="43">
        <v>0</v>
      </c>
      <c r="R30" s="43">
        <v>0</v>
      </c>
      <c r="S30" s="43">
        <v>0</v>
      </c>
      <c r="T30" s="42">
        <f t="shared" si="8"/>
        <v>0</v>
      </c>
      <c r="X30"/>
      <c r="Y30" s="3" t="s">
        <v>33</v>
      </c>
      <c r="Z30" s="3" t="s">
        <v>38</v>
      </c>
      <c r="AA30" s="3" t="s">
        <v>13</v>
      </c>
      <c r="AB30" s="3" t="s">
        <v>38</v>
      </c>
      <c r="AC30" s="3" t="s">
        <v>38</v>
      </c>
      <c r="AD30" s="5">
        <v>4070</v>
      </c>
      <c r="AE30" s="5">
        <v>3308</v>
      </c>
      <c r="AF30" s="5">
        <v>1587</v>
      </c>
      <c r="AG30" s="5">
        <v>452</v>
      </c>
      <c r="AH30" s="5">
        <v>368</v>
      </c>
      <c r="AI30" s="5">
        <v>176</v>
      </c>
      <c r="AJ30" s="5">
        <v>4522</v>
      </c>
      <c r="AK30" s="5">
        <v>3676</v>
      </c>
      <c r="AL30" s="5">
        <v>1763</v>
      </c>
    </row>
    <row r="31" spans="1:38" ht="15" x14ac:dyDescent="0.25">
      <c r="A31" s="5">
        <v>29</v>
      </c>
      <c r="B31" s="5" t="str">
        <f t="shared" si="9"/>
        <v>Extender</v>
      </c>
      <c r="C31" s="3" t="str">
        <f t="shared" si="10"/>
        <v>Extender Associated State</v>
      </c>
      <c r="D31" s="41">
        <f t="shared" si="11"/>
        <v>4507</v>
      </c>
      <c r="E31" s="41">
        <f t="shared" si="11"/>
        <v>3418</v>
      </c>
      <c r="F31" s="41">
        <f t="shared" si="11"/>
        <v>1325</v>
      </c>
      <c r="G31" s="42">
        <f t="shared" si="1"/>
        <v>4507</v>
      </c>
      <c r="H31" s="41">
        <f t="shared" si="12"/>
        <v>1502</v>
      </c>
      <c r="I31" s="41">
        <f t="shared" si="12"/>
        <v>1139</v>
      </c>
      <c r="J31" s="41">
        <f t="shared" si="12"/>
        <v>442</v>
      </c>
      <c r="K31" s="42">
        <f t="shared" si="3"/>
        <v>1502</v>
      </c>
      <c r="L31" s="41">
        <f t="shared" si="4"/>
        <v>6009</v>
      </c>
      <c r="M31" s="41">
        <f t="shared" si="5"/>
        <v>4557</v>
      </c>
      <c r="N31" s="41">
        <f t="shared" si="6"/>
        <v>1767</v>
      </c>
      <c r="O31" s="42">
        <f t="shared" si="7"/>
        <v>6009</v>
      </c>
      <c r="P31" s="41">
        <v>3</v>
      </c>
      <c r="Q31" s="43">
        <v>27500</v>
      </c>
      <c r="R31" s="43">
        <v>23900</v>
      </c>
      <c r="S31" s="43">
        <v>7900</v>
      </c>
      <c r="T31" s="42">
        <f t="shared" si="8"/>
        <v>27500</v>
      </c>
      <c r="X31"/>
      <c r="Y31" s="3" t="s">
        <v>75</v>
      </c>
      <c r="Z31" s="3" t="s">
        <v>38</v>
      </c>
      <c r="AA31" s="3" t="s">
        <v>14</v>
      </c>
      <c r="AB31" s="3" t="s">
        <v>39</v>
      </c>
      <c r="AC31" s="3" t="s">
        <v>40</v>
      </c>
      <c r="AD31" s="5">
        <v>4507</v>
      </c>
      <c r="AE31" s="5">
        <v>3418</v>
      </c>
      <c r="AF31" s="5">
        <v>1325</v>
      </c>
      <c r="AG31" s="5">
        <v>1502</v>
      </c>
      <c r="AH31" s="5">
        <v>1139</v>
      </c>
      <c r="AI31" s="5">
        <v>442</v>
      </c>
      <c r="AJ31" s="5">
        <v>6009</v>
      </c>
      <c r="AK31" s="5">
        <v>4557</v>
      </c>
      <c r="AL31" s="5">
        <v>1767</v>
      </c>
    </row>
    <row r="32" spans="1:38" ht="15" x14ac:dyDescent="0.25">
      <c r="A32" s="5">
        <v>30</v>
      </c>
      <c r="B32" s="5" t="str">
        <f t="shared" si="9"/>
        <v>Extender</v>
      </c>
      <c r="C32" s="3" t="str">
        <f t="shared" si="10"/>
        <v>Extender Associated Associated</v>
      </c>
      <c r="D32" s="41">
        <f t="shared" si="11"/>
        <v>5179</v>
      </c>
      <c r="E32" s="41">
        <f t="shared" si="11"/>
        <v>4169</v>
      </c>
      <c r="F32" s="41">
        <f t="shared" si="11"/>
        <v>1490</v>
      </c>
      <c r="G32" s="42">
        <f t="shared" si="1"/>
        <v>5179</v>
      </c>
      <c r="H32" s="41">
        <f t="shared" si="12"/>
        <v>1726</v>
      </c>
      <c r="I32" s="41">
        <f t="shared" si="12"/>
        <v>1390</v>
      </c>
      <c r="J32" s="41">
        <f t="shared" si="12"/>
        <v>497</v>
      </c>
      <c r="K32" s="42">
        <f t="shared" si="3"/>
        <v>1726</v>
      </c>
      <c r="L32" s="41">
        <f t="shared" si="4"/>
        <v>6905</v>
      </c>
      <c r="M32" s="41">
        <f t="shared" si="5"/>
        <v>5559</v>
      </c>
      <c r="N32" s="41">
        <f t="shared" si="6"/>
        <v>1987</v>
      </c>
      <c r="O32" s="42">
        <f t="shared" si="7"/>
        <v>6905</v>
      </c>
      <c r="P32" s="41">
        <v>3</v>
      </c>
      <c r="Q32" s="43">
        <v>27500</v>
      </c>
      <c r="R32" s="43">
        <v>23900</v>
      </c>
      <c r="S32" s="43">
        <v>7900</v>
      </c>
      <c r="T32" s="42">
        <f t="shared" si="8"/>
        <v>27500</v>
      </c>
      <c r="X32"/>
      <c r="Y32" s="3" t="s">
        <v>76</v>
      </c>
      <c r="Z32" s="3" t="s">
        <v>38</v>
      </c>
      <c r="AA32" s="3" t="s">
        <v>14</v>
      </c>
      <c r="AB32" s="3" t="s">
        <v>39</v>
      </c>
      <c r="AC32" s="3" t="s">
        <v>39</v>
      </c>
      <c r="AD32" s="5">
        <v>5179</v>
      </c>
      <c r="AE32" s="5">
        <v>4169</v>
      </c>
      <c r="AF32" s="5">
        <v>1490</v>
      </c>
      <c r="AG32" s="5">
        <v>1726</v>
      </c>
      <c r="AH32" s="5">
        <v>1390</v>
      </c>
      <c r="AI32" s="5">
        <v>497</v>
      </c>
      <c r="AJ32" s="5">
        <v>6905</v>
      </c>
      <c r="AK32" s="5">
        <v>5559</v>
      </c>
      <c r="AL32" s="5">
        <v>1987</v>
      </c>
    </row>
    <row r="33" spans="1:38" ht="15" x14ac:dyDescent="0.25">
      <c r="A33" s="5">
        <v>31</v>
      </c>
      <c r="B33" s="5" t="str">
        <f t="shared" si="9"/>
        <v>Extender</v>
      </c>
      <c r="C33" s="3" t="str">
        <f t="shared" si="10"/>
        <v>Extender Associated Any</v>
      </c>
      <c r="D33" s="41">
        <f t="shared" si="11"/>
        <v>5675</v>
      </c>
      <c r="E33" s="41">
        <f t="shared" si="11"/>
        <v>4571</v>
      </c>
      <c r="F33" s="41">
        <f t="shared" si="11"/>
        <v>1606</v>
      </c>
      <c r="G33" s="42">
        <f t="shared" si="1"/>
        <v>5675</v>
      </c>
      <c r="H33" s="41">
        <f t="shared" si="12"/>
        <v>1892</v>
      </c>
      <c r="I33" s="41">
        <f t="shared" si="12"/>
        <v>1524</v>
      </c>
      <c r="J33" s="41">
        <f t="shared" si="12"/>
        <v>535</v>
      </c>
      <c r="K33" s="42">
        <f t="shared" si="3"/>
        <v>1892</v>
      </c>
      <c r="L33" s="41">
        <f t="shared" si="4"/>
        <v>7567</v>
      </c>
      <c r="M33" s="41">
        <f t="shared" si="5"/>
        <v>6095</v>
      </c>
      <c r="N33" s="41">
        <f t="shared" si="6"/>
        <v>2141</v>
      </c>
      <c r="O33" s="42">
        <f t="shared" si="7"/>
        <v>7567</v>
      </c>
      <c r="P33" s="41">
        <v>3</v>
      </c>
      <c r="Q33" s="43">
        <v>27500</v>
      </c>
      <c r="R33" s="43">
        <v>23900</v>
      </c>
      <c r="S33" s="43">
        <v>7900</v>
      </c>
      <c r="T33" s="42">
        <f t="shared" si="8"/>
        <v>27500</v>
      </c>
      <c r="X33"/>
      <c r="Y33" s="3" t="s">
        <v>77</v>
      </c>
      <c r="Z33" s="3" t="s">
        <v>38</v>
      </c>
      <c r="AA33" s="3" t="s">
        <v>14</v>
      </c>
      <c r="AB33" s="3" t="s">
        <v>39</v>
      </c>
      <c r="AC33" s="3" t="s">
        <v>38</v>
      </c>
      <c r="AD33" s="5">
        <v>5675</v>
      </c>
      <c r="AE33" s="5">
        <v>4571</v>
      </c>
      <c r="AF33" s="5">
        <v>1606</v>
      </c>
      <c r="AG33" s="5">
        <v>1892</v>
      </c>
      <c r="AH33" s="5">
        <v>1524</v>
      </c>
      <c r="AI33" s="5">
        <v>535</v>
      </c>
      <c r="AJ33" s="5">
        <v>7567</v>
      </c>
      <c r="AK33" s="5">
        <v>6095</v>
      </c>
      <c r="AL33" s="5">
        <v>2141</v>
      </c>
    </row>
    <row r="34" spans="1:38" ht="15" x14ac:dyDescent="0.25">
      <c r="A34" s="5">
        <v>32</v>
      </c>
      <c r="B34" s="5" t="str">
        <f t="shared" si="9"/>
        <v>Extender</v>
      </c>
      <c r="C34" s="3" t="str">
        <f t="shared" si="10"/>
        <v>Extender Any State</v>
      </c>
      <c r="D34" s="41">
        <f t="shared" si="11"/>
        <v>5120</v>
      </c>
      <c r="E34" s="41">
        <f t="shared" si="11"/>
        <v>4203</v>
      </c>
      <c r="F34" s="41">
        <f t="shared" si="11"/>
        <v>1503</v>
      </c>
      <c r="G34" s="42">
        <f t="shared" si="1"/>
        <v>5120</v>
      </c>
      <c r="H34" s="41">
        <f t="shared" si="12"/>
        <v>1707</v>
      </c>
      <c r="I34" s="41">
        <f t="shared" si="12"/>
        <v>1401</v>
      </c>
      <c r="J34" s="41">
        <f t="shared" si="12"/>
        <v>501</v>
      </c>
      <c r="K34" s="42">
        <f t="shared" si="3"/>
        <v>1707</v>
      </c>
      <c r="L34" s="41">
        <f t="shared" si="4"/>
        <v>6827</v>
      </c>
      <c r="M34" s="41">
        <f t="shared" si="5"/>
        <v>5604</v>
      </c>
      <c r="N34" s="41">
        <f t="shared" si="6"/>
        <v>2004</v>
      </c>
      <c r="O34" s="42">
        <f t="shared" si="7"/>
        <v>6827</v>
      </c>
      <c r="P34" s="41">
        <v>3</v>
      </c>
      <c r="Q34" s="43">
        <v>27500</v>
      </c>
      <c r="R34" s="43">
        <v>23900</v>
      </c>
      <c r="S34" s="43">
        <v>7900</v>
      </c>
      <c r="T34" s="42">
        <f t="shared" si="8"/>
        <v>27500</v>
      </c>
      <c r="Y34" s="3" t="s">
        <v>78</v>
      </c>
      <c r="Z34" s="3" t="s">
        <v>38</v>
      </c>
      <c r="AA34" s="3" t="s">
        <v>14</v>
      </c>
      <c r="AB34" s="3" t="s">
        <v>38</v>
      </c>
      <c r="AC34" s="3" t="s">
        <v>40</v>
      </c>
      <c r="AD34" s="5">
        <v>5120</v>
      </c>
      <c r="AE34" s="5">
        <v>4203</v>
      </c>
      <c r="AF34" s="5">
        <v>1503</v>
      </c>
      <c r="AG34" s="5">
        <v>1707</v>
      </c>
      <c r="AH34" s="5">
        <v>1401</v>
      </c>
      <c r="AI34" s="5">
        <v>501</v>
      </c>
      <c r="AJ34" s="5">
        <v>6827</v>
      </c>
      <c r="AK34" s="5">
        <v>5604</v>
      </c>
      <c r="AL34" s="5">
        <v>2004</v>
      </c>
    </row>
    <row r="35" spans="1:38" ht="15" x14ac:dyDescent="0.25">
      <c r="A35" s="5">
        <v>33</v>
      </c>
      <c r="B35" s="5" t="str">
        <f t="shared" si="9"/>
        <v>Extender</v>
      </c>
      <c r="C35" s="3" t="str">
        <f t="shared" si="10"/>
        <v>Extender Any Associated</v>
      </c>
      <c r="D35" s="41">
        <f t="shared" si="11"/>
        <v>5748</v>
      </c>
      <c r="E35" s="41">
        <f t="shared" si="11"/>
        <v>4629</v>
      </c>
      <c r="F35" s="41">
        <f t="shared" si="11"/>
        <v>1654</v>
      </c>
      <c r="G35" s="42">
        <f t="shared" si="1"/>
        <v>5748</v>
      </c>
      <c r="H35" s="41">
        <f t="shared" si="12"/>
        <v>1916</v>
      </c>
      <c r="I35" s="41">
        <f t="shared" si="12"/>
        <v>1543</v>
      </c>
      <c r="J35" s="41">
        <f t="shared" si="12"/>
        <v>551</v>
      </c>
      <c r="K35" s="42">
        <f t="shared" si="3"/>
        <v>1916</v>
      </c>
      <c r="L35" s="41">
        <f t="shared" si="4"/>
        <v>7664</v>
      </c>
      <c r="M35" s="41">
        <f t="shared" si="5"/>
        <v>6172</v>
      </c>
      <c r="N35" s="41">
        <f t="shared" si="6"/>
        <v>2205</v>
      </c>
      <c r="O35" s="42">
        <f t="shared" si="7"/>
        <v>7664</v>
      </c>
      <c r="P35" s="41">
        <v>3</v>
      </c>
      <c r="Q35" s="43">
        <v>27500</v>
      </c>
      <c r="R35" s="43">
        <v>23900</v>
      </c>
      <c r="S35" s="43">
        <v>7900</v>
      </c>
      <c r="T35" s="42">
        <f t="shared" si="8"/>
        <v>27500</v>
      </c>
      <c r="Y35" s="3" t="s">
        <v>79</v>
      </c>
      <c r="Z35" s="3" t="s">
        <v>38</v>
      </c>
      <c r="AA35" s="3" t="s">
        <v>14</v>
      </c>
      <c r="AB35" s="3" t="s">
        <v>38</v>
      </c>
      <c r="AC35" s="3" t="s">
        <v>39</v>
      </c>
      <c r="AD35" s="5">
        <v>5748</v>
      </c>
      <c r="AE35" s="5">
        <v>4629</v>
      </c>
      <c r="AF35" s="5">
        <v>1654</v>
      </c>
      <c r="AG35" s="5">
        <v>1916</v>
      </c>
      <c r="AH35" s="5">
        <v>1543</v>
      </c>
      <c r="AI35" s="5">
        <v>551</v>
      </c>
      <c r="AJ35" s="5">
        <v>7664</v>
      </c>
      <c r="AK35" s="5">
        <v>6172</v>
      </c>
      <c r="AL35" s="5">
        <v>2205</v>
      </c>
    </row>
    <row r="36" spans="1:38" ht="15" x14ac:dyDescent="0.25">
      <c r="A36" s="5">
        <v>34</v>
      </c>
      <c r="B36" s="5" t="str">
        <f t="shared" si="9"/>
        <v>Extender</v>
      </c>
      <c r="C36" s="3" t="str">
        <f t="shared" si="10"/>
        <v>Extender Any Any</v>
      </c>
      <c r="D36" s="41">
        <f t="shared" si="11"/>
        <v>6454</v>
      </c>
      <c r="E36" s="41">
        <f t="shared" si="11"/>
        <v>5198</v>
      </c>
      <c r="F36" s="41">
        <f t="shared" si="11"/>
        <v>1851</v>
      </c>
      <c r="G36" s="42">
        <f t="shared" si="1"/>
        <v>6454</v>
      </c>
      <c r="H36" s="41">
        <f t="shared" si="12"/>
        <v>2151</v>
      </c>
      <c r="I36" s="41">
        <f t="shared" si="12"/>
        <v>1733</v>
      </c>
      <c r="J36" s="41">
        <f t="shared" si="12"/>
        <v>617</v>
      </c>
      <c r="K36" s="42">
        <f t="shared" si="3"/>
        <v>2151</v>
      </c>
      <c r="L36" s="41">
        <f t="shared" si="4"/>
        <v>8605</v>
      </c>
      <c r="M36" s="41">
        <f t="shared" si="5"/>
        <v>6931</v>
      </c>
      <c r="N36" s="41">
        <f t="shared" si="6"/>
        <v>2468</v>
      </c>
      <c r="O36" s="42">
        <f t="shared" si="7"/>
        <v>8605</v>
      </c>
      <c r="P36" s="41">
        <v>3</v>
      </c>
      <c r="Q36" s="43">
        <v>27500</v>
      </c>
      <c r="R36" s="43">
        <v>23900</v>
      </c>
      <c r="S36" s="43">
        <v>7900</v>
      </c>
      <c r="T36" s="42">
        <f t="shared" si="8"/>
        <v>27500</v>
      </c>
      <c r="Y36" s="3" t="s">
        <v>34</v>
      </c>
      <c r="Z36" s="3" t="s">
        <v>38</v>
      </c>
      <c r="AA36" s="3" t="s">
        <v>14</v>
      </c>
      <c r="AB36" s="3" t="s">
        <v>38</v>
      </c>
      <c r="AC36" s="3" t="s">
        <v>38</v>
      </c>
      <c r="AD36" s="5">
        <v>6454</v>
      </c>
      <c r="AE36" s="5">
        <v>5198</v>
      </c>
      <c r="AF36" s="5">
        <v>1851</v>
      </c>
      <c r="AG36" s="5">
        <v>2151</v>
      </c>
      <c r="AH36" s="5">
        <v>1733</v>
      </c>
      <c r="AI36" s="5">
        <v>617</v>
      </c>
      <c r="AJ36" s="5">
        <v>8605</v>
      </c>
      <c r="AK36" s="5">
        <v>6931</v>
      </c>
      <c r="AL36" s="5">
        <v>2468</v>
      </c>
    </row>
    <row r="37" spans="1:38" ht="15" x14ac:dyDescent="0.25">
      <c r="A37" s="5">
        <v>35</v>
      </c>
      <c r="B37" s="5" t="str">
        <f t="shared" si="9"/>
        <v>Summit</v>
      </c>
      <c r="C37" s="3" t="str">
        <f t="shared" si="10"/>
        <v>Summit</v>
      </c>
      <c r="D37" s="41">
        <f t="shared" si="11"/>
        <v>12345</v>
      </c>
      <c r="E37" s="41">
        <f t="shared" si="11"/>
        <v>9873</v>
      </c>
      <c r="F37" s="41">
        <f t="shared" si="11"/>
        <v>2836</v>
      </c>
      <c r="G37" s="42">
        <f t="shared" si="1"/>
        <v>12345</v>
      </c>
      <c r="H37" s="41">
        <f t="shared" si="12"/>
        <v>0</v>
      </c>
      <c r="I37" s="41">
        <f t="shared" si="12"/>
        <v>0</v>
      </c>
      <c r="J37" s="41">
        <f t="shared" si="12"/>
        <v>0</v>
      </c>
      <c r="K37" s="42">
        <f t="shared" si="3"/>
        <v>0</v>
      </c>
      <c r="L37" s="41">
        <f t="shared" si="4"/>
        <v>12345</v>
      </c>
      <c r="M37" s="41">
        <f t="shared" si="5"/>
        <v>9873</v>
      </c>
      <c r="N37" s="41">
        <f t="shared" si="6"/>
        <v>2836</v>
      </c>
      <c r="O37" s="42">
        <f t="shared" si="7"/>
        <v>12345</v>
      </c>
      <c r="P37" s="41">
        <v>3</v>
      </c>
      <c r="Q37" s="43">
        <v>0</v>
      </c>
      <c r="R37" s="43">
        <v>0</v>
      </c>
      <c r="S37" s="43">
        <v>0</v>
      </c>
      <c r="T37" s="42">
        <f t="shared" si="8"/>
        <v>0</v>
      </c>
      <c r="Y37" s="12" t="s">
        <v>15</v>
      </c>
      <c r="Z37" s="3" t="s">
        <v>38</v>
      </c>
      <c r="AA37" s="3" t="s">
        <v>15</v>
      </c>
      <c r="AB37" s="3" t="s">
        <v>38</v>
      </c>
      <c r="AC37" s="3" t="s">
        <v>38</v>
      </c>
      <c r="AD37" s="5">
        <v>12345</v>
      </c>
      <c r="AE37" s="5">
        <v>9873</v>
      </c>
      <c r="AF37" s="5">
        <v>2836</v>
      </c>
      <c r="AG37" s="5">
        <v>0</v>
      </c>
      <c r="AH37" s="5">
        <v>0</v>
      </c>
      <c r="AI37" s="5">
        <v>0</v>
      </c>
      <c r="AJ37" s="5">
        <v>12345</v>
      </c>
      <c r="AK37" s="5">
        <v>9873</v>
      </c>
      <c r="AL37" s="5">
        <v>2836</v>
      </c>
    </row>
    <row r="56" spans="1:16" x14ac:dyDescent="0.2">
      <c r="A56"/>
    </row>
    <row r="58" spans="1:16" x14ac:dyDescent="0.2">
      <c r="A58" s="2"/>
      <c r="M58" s="2"/>
      <c r="N58" s="2"/>
      <c r="O58" s="2"/>
      <c r="P58" s="2"/>
    </row>
    <row r="59" spans="1:16" x14ac:dyDescent="0.2">
      <c r="A59" s="2"/>
      <c r="M59" s="2"/>
      <c r="N59" s="2"/>
      <c r="O59" s="2"/>
      <c r="P59" s="2"/>
    </row>
    <row r="60" spans="1:16" x14ac:dyDescent="0.2">
      <c r="A60" s="2"/>
      <c r="P60" s="2"/>
    </row>
    <row r="61" spans="1:16" x14ac:dyDescent="0.2">
      <c r="A61" s="2"/>
      <c r="B61" s="6"/>
      <c r="C61" s="6"/>
      <c r="O61" s="2"/>
      <c r="P61" s="2"/>
    </row>
    <row r="62" spans="1:16" x14ac:dyDescent="0.2">
      <c r="A62" s="2"/>
      <c r="B62" s="6"/>
      <c r="C62" s="6"/>
      <c r="O62" s="2"/>
      <c r="P62" s="2"/>
    </row>
  </sheetData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6FC4-70B2-4DA5-86A4-D5A65AA0827F}">
  <sheetPr codeName="Sheet4"/>
  <dimension ref="B2:I22"/>
  <sheetViews>
    <sheetView showGridLines="0" workbookViewId="0">
      <selection activeCell="B3" sqref="B3"/>
    </sheetView>
  </sheetViews>
  <sheetFormatPr defaultRowHeight="12.75" x14ac:dyDescent="0.2"/>
  <cols>
    <col min="1" max="1" width="3.28515625" customWidth="1"/>
    <col min="2" max="2" width="19.140625" bestFit="1" customWidth="1"/>
    <col min="3" max="7" width="18.5703125" customWidth="1"/>
  </cols>
  <sheetData>
    <row r="2" spans="2:9" x14ac:dyDescent="0.2">
      <c r="B2" s="48"/>
      <c r="C2" s="47" t="s">
        <v>43</v>
      </c>
      <c r="D2" s="47" t="s">
        <v>44</v>
      </c>
      <c r="E2" s="47" t="s">
        <v>17</v>
      </c>
      <c r="F2" s="53"/>
      <c r="G2" s="48"/>
      <c r="H2" s="48"/>
      <c r="I2" s="49"/>
    </row>
    <row r="3" spans="2:9" ht="15" x14ac:dyDescent="0.2">
      <c r="B3" s="48" t="s">
        <v>122</v>
      </c>
      <c r="C3" s="50">
        <v>185</v>
      </c>
      <c r="D3" s="50">
        <v>90</v>
      </c>
      <c r="E3" s="50">
        <v>25</v>
      </c>
      <c r="F3" s="53"/>
      <c r="G3" s="48"/>
      <c r="H3" s="48"/>
      <c r="I3" s="49"/>
    </row>
    <row r="4" spans="2:9" x14ac:dyDescent="0.2">
      <c r="B4" s="48" t="s">
        <v>116</v>
      </c>
      <c r="C4" s="50">
        <v>0</v>
      </c>
      <c r="D4" s="50">
        <v>0</v>
      </c>
      <c r="E4" s="50">
        <v>0</v>
      </c>
      <c r="F4" s="53"/>
      <c r="G4" s="48"/>
      <c r="H4" s="48"/>
      <c r="I4" s="49"/>
    </row>
    <row r="5" spans="2:9" x14ac:dyDescent="0.2">
      <c r="B5" s="48"/>
      <c r="C5" s="47" t="s">
        <v>119</v>
      </c>
      <c r="D5" s="47" t="s">
        <v>118</v>
      </c>
      <c r="E5" s="47" t="s">
        <v>120</v>
      </c>
      <c r="F5" s="53"/>
      <c r="G5" s="48"/>
      <c r="H5" s="48"/>
      <c r="I5" s="49"/>
    </row>
    <row r="6" spans="2:9" x14ac:dyDescent="0.2">
      <c r="B6" s="48"/>
      <c r="C6" s="47">
        <v>1</v>
      </c>
      <c r="D6" s="47">
        <v>2</v>
      </c>
      <c r="E6" s="47">
        <v>3</v>
      </c>
      <c r="F6" s="53"/>
      <c r="G6" s="48"/>
      <c r="H6" s="48"/>
      <c r="I6" s="49"/>
    </row>
    <row r="7" spans="2:9" x14ac:dyDescent="0.2">
      <c r="B7" s="48" t="s">
        <v>36</v>
      </c>
      <c r="C7" s="50">
        <v>292</v>
      </c>
      <c r="D7" s="50">
        <v>368</v>
      </c>
      <c r="E7" s="50">
        <v>398</v>
      </c>
      <c r="F7" s="53"/>
      <c r="G7" s="48"/>
      <c r="H7" s="48"/>
      <c r="I7" s="49"/>
    </row>
    <row r="8" spans="2:9" x14ac:dyDescent="0.2">
      <c r="B8" s="47"/>
      <c r="C8" s="48"/>
      <c r="D8" s="48"/>
      <c r="E8" s="48"/>
      <c r="F8" s="48"/>
      <c r="G8" s="48"/>
      <c r="H8" s="48"/>
      <c r="I8" s="49"/>
    </row>
    <row r="9" spans="2:9" x14ac:dyDescent="0.2">
      <c r="B9" s="48"/>
      <c r="C9" s="48"/>
      <c r="D9" s="48"/>
      <c r="E9" s="48"/>
      <c r="F9" s="48"/>
      <c r="G9" s="48"/>
      <c r="H9" s="48"/>
      <c r="I9" s="49"/>
    </row>
    <row r="10" spans="2:9" x14ac:dyDescent="0.2">
      <c r="B10" s="48"/>
      <c r="C10" s="47" t="s">
        <v>43</v>
      </c>
      <c r="D10" s="47" t="s">
        <v>44</v>
      </c>
      <c r="E10" s="47" t="s">
        <v>17</v>
      </c>
      <c r="F10" s="47" t="s">
        <v>42</v>
      </c>
      <c r="G10" s="47" t="s">
        <v>37</v>
      </c>
      <c r="H10" s="48"/>
      <c r="I10" s="49"/>
    </row>
    <row r="11" spans="2:9" ht="15" x14ac:dyDescent="0.2">
      <c r="B11" s="48" t="s">
        <v>122</v>
      </c>
      <c r="C11" s="48">
        <v>1</v>
      </c>
      <c r="D11" s="48">
        <f>Adults</f>
        <v>0</v>
      </c>
      <c r="E11" s="48">
        <f>Children</f>
        <v>0</v>
      </c>
      <c r="F11" s="48"/>
      <c r="G11" s="48">
        <f>SUMPRODUCT(C3:E3,C11:E11)</f>
        <v>185</v>
      </c>
      <c r="H11" s="48"/>
      <c r="I11" s="49"/>
    </row>
    <row r="12" spans="2:9" x14ac:dyDescent="0.2">
      <c r="B12" s="48" t="s">
        <v>116</v>
      </c>
      <c r="C12" s="48">
        <v>1</v>
      </c>
      <c r="D12" s="48">
        <f>Adults</f>
        <v>0</v>
      </c>
      <c r="E12" s="48">
        <f>Children</f>
        <v>0</v>
      </c>
      <c r="F12" s="48"/>
      <c r="G12" s="48">
        <f>SUMPRODUCT(C4:E4,C12:E12)</f>
        <v>0</v>
      </c>
      <c r="H12" s="48"/>
      <c r="I12" s="49"/>
    </row>
    <row r="13" spans="2:9" x14ac:dyDescent="0.2">
      <c r="B13" s="48" t="s">
        <v>36</v>
      </c>
      <c r="C13" s="48">
        <v>1</v>
      </c>
      <c r="D13" s="48">
        <f>Adults</f>
        <v>0</v>
      </c>
      <c r="E13" s="48">
        <f>Children</f>
        <v>0</v>
      </c>
      <c r="F13" s="48">
        <f>MIN(3,SUM(C13:E13))</f>
        <v>1</v>
      </c>
      <c r="G13" s="48">
        <f>HLOOKUP(F13,$C$6:$E$7,2,FALSE)</f>
        <v>292</v>
      </c>
      <c r="H13" s="51" t="s">
        <v>117</v>
      </c>
    </row>
    <row r="14" spans="2:9" x14ac:dyDescent="0.2">
      <c r="B14" s="52"/>
      <c r="C14" s="48"/>
      <c r="D14" s="52"/>
      <c r="E14" s="52"/>
      <c r="F14" s="52"/>
      <c r="G14" s="52"/>
      <c r="H14" s="52"/>
      <c r="I14" s="49"/>
    </row>
    <row r="15" spans="2:9" ht="13.5" thickBot="1" x14ac:dyDescent="0.25">
      <c r="B15" s="55" t="s">
        <v>60</v>
      </c>
      <c r="C15" s="55">
        <f>Results!C10</f>
        <v>0</v>
      </c>
      <c r="D15" s="56">
        <f>IFERROR(VLOOKUP(C15,$B$11:$G$13,6,FALSE),0)</f>
        <v>0</v>
      </c>
      <c r="E15" s="52"/>
      <c r="F15" s="52"/>
      <c r="G15" s="52"/>
      <c r="H15" s="52"/>
      <c r="I15" s="49"/>
    </row>
    <row r="16" spans="2:9" ht="13.5" thickTop="1" x14ac:dyDescent="0.2">
      <c r="B16" s="53"/>
      <c r="C16" s="53"/>
      <c r="D16" s="48"/>
      <c r="E16" s="48"/>
      <c r="F16" s="48"/>
      <c r="G16" s="48"/>
      <c r="H16" s="48"/>
      <c r="I16" s="49"/>
    </row>
    <row r="17" spans="2:8" x14ac:dyDescent="0.2">
      <c r="B17" s="54"/>
      <c r="C17" s="54"/>
      <c r="D17" s="54"/>
      <c r="E17" s="54"/>
      <c r="F17" s="54"/>
      <c r="G17" s="54"/>
      <c r="H17" s="54"/>
    </row>
    <row r="18" spans="2:8" x14ac:dyDescent="0.2">
      <c r="B18" s="54"/>
      <c r="C18" s="54"/>
      <c r="D18" s="54"/>
      <c r="E18" s="54"/>
      <c r="F18" s="54"/>
      <c r="G18" s="54"/>
      <c r="H18" s="54"/>
    </row>
    <row r="19" spans="2:8" x14ac:dyDescent="0.2">
      <c r="B19" s="37" t="s">
        <v>121</v>
      </c>
      <c r="C19" s="54"/>
      <c r="D19" s="54"/>
      <c r="E19" s="54"/>
      <c r="F19" s="54"/>
      <c r="G19" s="54"/>
      <c r="H19" s="54"/>
    </row>
    <row r="20" spans="2:8" ht="15" x14ac:dyDescent="0.2">
      <c r="B20" s="48" t="s">
        <v>122</v>
      </c>
      <c r="C20" s="54"/>
      <c r="D20" s="54"/>
      <c r="E20" s="54"/>
      <c r="F20" s="54"/>
      <c r="G20" s="54"/>
      <c r="H20" s="54"/>
    </row>
    <row r="21" spans="2:8" x14ac:dyDescent="0.2">
      <c r="B21" s="48" t="s">
        <v>116</v>
      </c>
      <c r="C21" s="54"/>
      <c r="D21" s="54"/>
      <c r="E21" s="54"/>
      <c r="F21" s="54"/>
      <c r="G21" s="54"/>
      <c r="H21" s="54"/>
    </row>
    <row r="22" spans="2:8" x14ac:dyDescent="0.2">
      <c r="B22" s="54" t="s">
        <v>36</v>
      </c>
      <c r="C22" s="54"/>
      <c r="D22" s="54"/>
      <c r="E22" s="54"/>
      <c r="F22" s="54"/>
      <c r="G22" s="54"/>
      <c r="H22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Results</vt:lpstr>
      <vt:lpstr>2023a Data</vt:lpstr>
      <vt:lpstr>2023b Data</vt:lpstr>
      <vt:lpstr>Multiply</vt:lpstr>
      <vt:lpstr>Adults</vt:lpstr>
      <vt:lpstr>Children</vt:lpstr>
      <vt:lpstr>'2023b Data'!Custom</vt:lpstr>
      <vt:lpstr>Custom</vt:lpstr>
      <vt:lpstr>'2023b Data'!Extender</vt:lpstr>
      <vt:lpstr>Extender</vt:lpstr>
      <vt:lpstr>'2023a Data'!Extract</vt:lpstr>
      <vt:lpstr>'2023b Data'!Extract</vt:lpstr>
      <vt:lpstr>'2023b Data'!Incentive</vt:lpstr>
      <vt:lpstr>Incentive</vt:lpstr>
      <vt:lpstr>'2023b Data'!Ingwe</vt:lpstr>
      <vt:lpstr>Ingwe</vt:lpstr>
    </vt:vector>
  </TitlesOfParts>
  <Company>MOMENTUM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Hall</dc:creator>
  <cp:lastModifiedBy>Nats Rosser</cp:lastModifiedBy>
  <cp:lastPrinted>2006-11-10T11:23:57Z</cp:lastPrinted>
  <dcterms:created xsi:type="dcterms:W3CDTF">2006-10-23T08:51:49Z</dcterms:created>
  <dcterms:modified xsi:type="dcterms:W3CDTF">2022-10-19T08:48:33Z</dcterms:modified>
</cp:coreProperties>
</file>